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D:\Edniche\GGEP\Term 52\"/>
    </mc:Choice>
  </mc:AlternateContent>
  <xr:revisionPtr revIDLastSave="0" documentId="13_ncr:1_{5FEBE1B3-289D-466D-81B7-7044C98322A1}" xr6:coauthVersionLast="47" xr6:coauthVersionMax="47" xr10:uidLastSave="{00000000-0000-0000-0000-000000000000}"/>
  <bookViews>
    <workbookView xWindow="-108" yWindow="-108" windowWidth="23256" windowHeight="12456" activeTab="2" xr2:uid="{00000000-000D-0000-FFFF-FFFF00000000}"/>
  </bookViews>
  <sheets>
    <sheet name="GC 8" sheetId="3" r:id="rId1"/>
    <sheet name="Cmt GC 8" sheetId="4" r:id="rId2"/>
    <sheet name="GC 11" sheetId="10" r:id="rId3"/>
    <sheet name="Cmt GC 11" sheetId="6" r:id="rId4"/>
    <sheet name="EP 1" sheetId="9" r:id="rId5"/>
    <sheet name="Cmt EP 1" sheetId="8" r:id="rId6"/>
    <sheet name="EP 8" sheetId="11" r:id="rId7"/>
    <sheet name="Cmt EP 8"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 i="11" l="1"/>
  <c r="T11" i="11"/>
  <c r="T12" i="11"/>
  <c r="T9" i="11"/>
  <c r="AH10" i="10"/>
  <c r="AH11" i="10"/>
  <c r="AH9" i="10"/>
  <c r="AH10" i="3"/>
  <c r="AH11" i="3"/>
  <c r="AH12" i="3"/>
  <c r="AH13" i="3"/>
  <c r="AH14" i="3"/>
  <c r="AH15" i="3"/>
  <c r="AH16" i="3"/>
  <c r="AH17" i="3"/>
  <c r="AH9" i="3"/>
  <c r="AJ13" i="11"/>
  <c r="AJ14" i="11"/>
  <c r="AJ15" i="11"/>
  <c r="AH10" i="11"/>
  <c r="AH11" i="11"/>
  <c r="AH12" i="11"/>
  <c r="AH13" i="11"/>
  <c r="AH9" i="11"/>
  <c r="AH14" i="11"/>
  <c r="J10" i="10"/>
  <c r="J11" i="10"/>
  <c r="J9" i="10"/>
  <c r="P10" i="9" l="1"/>
  <c r="P11" i="9"/>
  <c r="P12" i="9"/>
  <c r="P13" i="9"/>
  <c r="P14" i="9"/>
  <c r="P15" i="9"/>
  <c r="N10" i="9"/>
  <c r="T10" i="9" s="1"/>
  <c r="U10" i="9" s="1"/>
  <c r="N11" i="9"/>
  <c r="N12" i="9"/>
  <c r="N13" i="9"/>
  <c r="N14" i="9"/>
  <c r="N15" i="9"/>
  <c r="J10" i="11"/>
  <c r="J11" i="11"/>
  <c r="J12" i="11"/>
  <c r="F12" i="11" s="1"/>
  <c r="G12" i="11" s="1"/>
  <c r="J9" i="11"/>
  <c r="H10" i="11"/>
  <c r="H11" i="11"/>
  <c r="H12" i="11"/>
  <c r="H13" i="11"/>
  <c r="H9" i="11"/>
  <c r="J10" i="3"/>
  <c r="J11" i="3"/>
  <c r="J12" i="3"/>
  <c r="J9" i="3"/>
  <c r="J10" i="9"/>
  <c r="J11" i="9"/>
  <c r="J12" i="9"/>
  <c r="J13" i="9"/>
  <c r="J14" i="9"/>
  <c r="J15" i="9"/>
  <c r="J9" i="9"/>
  <c r="H10" i="9"/>
  <c r="H11" i="9"/>
  <c r="H12" i="9"/>
  <c r="H13" i="9"/>
  <c r="H14" i="9"/>
  <c r="H15" i="9"/>
  <c r="H16" i="9"/>
  <c r="H9" i="9"/>
  <c r="H10" i="10"/>
  <c r="H11" i="10"/>
  <c r="H9" i="10"/>
  <c r="H10" i="3"/>
  <c r="H11" i="3"/>
  <c r="H12" i="3"/>
  <c r="H9" i="3"/>
  <c r="L10" i="11"/>
  <c r="L11" i="11"/>
  <c r="L12" i="11"/>
  <c r="L13" i="11"/>
  <c r="L9" i="11"/>
  <c r="L10" i="9"/>
  <c r="L11" i="9"/>
  <c r="L12" i="9"/>
  <c r="L13" i="9"/>
  <c r="L14" i="9"/>
  <c r="L15" i="9"/>
  <c r="L16" i="9"/>
  <c r="L9" i="9"/>
  <c r="R10" i="9"/>
  <c r="V10" i="9"/>
  <c r="X10" i="9"/>
  <c r="Z10" i="9"/>
  <c r="AD10" i="9" s="1"/>
  <c r="AE10" i="9" s="1"/>
  <c r="AB10" i="9"/>
  <c r="AH10" i="9"/>
  <c r="AJ10" i="9"/>
  <c r="R11" i="9"/>
  <c r="V11" i="9"/>
  <c r="X11" i="9"/>
  <c r="Z11" i="9"/>
  <c r="AB11" i="9"/>
  <c r="AH11" i="9"/>
  <c r="AJ11" i="9"/>
  <c r="R12" i="9"/>
  <c r="T12" i="9"/>
  <c r="U12" i="9" s="1"/>
  <c r="V12" i="9"/>
  <c r="X12" i="9"/>
  <c r="Z12" i="9"/>
  <c r="AB12" i="9"/>
  <c r="AD12" i="9"/>
  <c r="AE12" i="9" s="1"/>
  <c r="AH12" i="9"/>
  <c r="AJ12" i="9"/>
  <c r="N9" i="9"/>
  <c r="H14" i="11"/>
  <c r="H15" i="11"/>
  <c r="F15" i="11" s="1"/>
  <c r="G15" i="11" s="1"/>
  <c r="V9" i="9"/>
  <c r="V13" i="9"/>
  <c r="V14" i="9"/>
  <c r="V15" i="9"/>
  <c r="V16" i="9"/>
  <c r="R9" i="9"/>
  <c r="P9" i="9"/>
  <c r="N16" i="9"/>
  <c r="AH18" i="3"/>
  <c r="R10" i="11"/>
  <c r="R11" i="11"/>
  <c r="R12" i="11"/>
  <c r="R13" i="11"/>
  <c r="R14" i="11"/>
  <c r="R15" i="11"/>
  <c r="R9" i="11"/>
  <c r="J13" i="11"/>
  <c r="F13" i="11" s="1"/>
  <c r="G13" i="11" s="1"/>
  <c r="J14" i="11"/>
  <c r="J15" i="11"/>
  <c r="J16" i="9"/>
  <c r="J13" i="3"/>
  <c r="J14" i="3"/>
  <c r="J15" i="3"/>
  <c r="J16" i="3"/>
  <c r="J17" i="3"/>
  <c r="J18" i="3"/>
  <c r="R13" i="9"/>
  <c r="R14" i="9"/>
  <c r="R15" i="9"/>
  <c r="R16" i="9"/>
  <c r="P10" i="11"/>
  <c r="P11" i="11"/>
  <c r="P12" i="11"/>
  <c r="P13" i="11"/>
  <c r="P14" i="11"/>
  <c r="P15" i="11"/>
  <c r="P9" i="11"/>
  <c r="F10" i="10"/>
  <c r="G10" i="10" s="1"/>
  <c r="F14" i="11"/>
  <c r="G14" i="11" s="1"/>
  <c r="H13" i="3"/>
  <c r="H14" i="3"/>
  <c r="H15" i="3"/>
  <c r="H16" i="3"/>
  <c r="H17" i="3"/>
  <c r="H18" i="3"/>
  <c r="N10" i="11"/>
  <c r="N11" i="11"/>
  <c r="N12" i="11"/>
  <c r="N13" i="11"/>
  <c r="N14" i="11"/>
  <c r="N15" i="11"/>
  <c r="N9" i="11"/>
  <c r="L9" i="3"/>
  <c r="L14" i="11"/>
  <c r="L15" i="11"/>
  <c r="T15" i="11" s="1"/>
  <c r="V10" i="11"/>
  <c r="X10" i="11"/>
  <c r="Z10" i="11"/>
  <c r="AD10" i="11" s="1"/>
  <c r="AB10" i="11"/>
  <c r="V11" i="11"/>
  <c r="X11" i="11"/>
  <c r="Z11" i="11"/>
  <c r="AB11" i="11"/>
  <c r="V12" i="11"/>
  <c r="X12" i="11"/>
  <c r="Z12" i="11"/>
  <c r="AB12" i="11"/>
  <c r="V13" i="11"/>
  <c r="X13" i="11"/>
  <c r="Z13" i="11"/>
  <c r="AB13" i="11"/>
  <c r="X13" i="9"/>
  <c r="Z13" i="9"/>
  <c r="AB13" i="9"/>
  <c r="AH13" i="9"/>
  <c r="AJ13" i="9"/>
  <c r="X14" i="9"/>
  <c r="Z14" i="9"/>
  <c r="AB14" i="9"/>
  <c r="AH14" i="9"/>
  <c r="AJ14" i="9"/>
  <c r="X15" i="9"/>
  <c r="Z15" i="9"/>
  <c r="AB15" i="9"/>
  <c r="AH15" i="9"/>
  <c r="AJ15" i="9"/>
  <c r="P16" i="9"/>
  <c r="X16" i="9"/>
  <c r="Z16" i="9"/>
  <c r="AB16" i="9"/>
  <c r="AH16" i="9"/>
  <c r="AJ16" i="9"/>
  <c r="AJ9" i="9"/>
  <c r="AH9" i="9"/>
  <c r="AB9" i="9"/>
  <c r="Z9" i="9"/>
  <c r="X9" i="9"/>
  <c r="L10" i="10"/>
  <c r="N10" i="10"/>
  <c r="P10" i="10"/>
  <c r="R10" i="10"/>
  <c r="V10" i="10"/>
  <c r="X10" i="10"/>
  <c r="Z10" i="10"/>
  <c r="AB10" i="10"/>
  <c r="L11" i="10"/>
  <c r="N11" i="10"/>
  <c r="P11" i="10"/>
  <c r="R11" i="10"/>
  <c r="V11" i="10"/>
  <c r="X11" i="10"/>
  <c r="Z11" i="10"/>
  <c r="AB11" i="10"/>
  <c r="AB9" i="10"/>
  <c r="Z9" i="10"/>
  <c r="X9" i="10"/>
  <c r="V9" i="10"/>
  <c r="R9" i="10"/>
  <c r="P9" i="10"/>
  <c r="N9" i="10"/>
  <c r="L9" i="10"/>
  <c r="L10" i="3"/>
  <c r="N10" i="3"/>
  <c r="P10" i="3"/>
  <c r="R10" i="3"/>
  <c r="V10" i="3"/>
  <c r="X10" i="3"/>
  <c r="Z10" i="3"/>
  <c r="AB10" i="3"/>
  <c r="L11" i="3"/>
  <c r="N11" i="3"/>
  <c r="P11" i="3"/>
  <c r="R11" i="3"/>
  <c r="V11" i="3"/>
  <c r="X11" i="3"/>
  <c r="Z11" i="3"/>
  <c r="AB11" i="3"/>
  <c r="L12" i="3"/>
  <c r="N12" i="3"/>
  <c r="P12" i="3"/>
  <c r="R12" i="3"/>
  <c r="V12" i="3"/>
  <c r="X12" i="3"/>
  <c r="Z12" i="3"/>
  <c r="AB12" i="3"/>
  <c r="L13" i="3"/>
  <c r="N13" i="3"/>
  <c r="P13" i="3"/>
  <c r="R13" i="3"/>
  <c r="V13" i="3"/>
  <c r="X13" i="3"/>
  <c r="Z13" i="3"/>
  <c r="AB13" i="3"/>
  <c r="L14" i="3"/>
  <c r="N14" i="3"/>
  <c r="P14" i="3"/>
  <c r="R14" i="3"/>
  <c r="V14" i="3"/>
  <c r="X14" i="3"/>
  <c r="Z14" i="3"/>
  <c r="AB14" i="3"/>
  <c r="L15" i="3"/>
  <c r="N15" i="3"/>
  <c r="P15" i="3"/>
  <c r="R15" i="3"/>
  <c r="V15" i="3"/>
  <c r="X15" i="3"/>
  <c r="Z15" i="3"/>
  <c r="AB15" i="3"/>
  <c r="L16" i="3"/>
  <c r="N16" i="3"/>
  <c r="P16" i="3"/>
  <c r="R16" i="3"/>
  <c r="V16" i="3"/>
  <c r="X16" i="3"/>
  <c r="Z16" i="3"/>
  <c r="AB16" i="3"/>
  <c r="L17" i="3"/>
  <c r="N17" i="3"/>
  <c r="P17" i="3"/>
  <c r="R17" i="3"/>
  <c r="V17" i="3"/>
  <c r="X17" i="3"/>
  <c r="Z17" i="3"/>
  <c r="AB17" i="3"/>
  <c r="AB18" i="3"/>
  <c r="Z18" i="3"/>
  <c r="X18" i="3"/>
  <c r="V18" i="3"/>
  <c r="R18" i="3"/>
  <c r="P18" i="3"/>
  <c r="N18" i="3"/>
  <c r="L18" i="3"/>
  <c r="AB9" i="3"/>
  <c r="Z9" i="3"/>
  <c r="X9" i="3"/>
  <c r="V9" i="3"/>
  <c r="R9" i="3"/>
  <c r="P9" i="3"/>
  <c r="N9" i="3"/>
  <c r="AH15" i="11"/>
  <c r="AB15" i="11"/>
  <c r="Z15" i="11"/>
  <c r="X15" i="11"/>
  <c r="V15" i="11"/>
  <c r="AB14" i="11"/>
  <c r="Z14" i="11"/>
  <c r="X14" i="11"/>
  <c r="V14" i="11"/>
  <c r="AB9" i="11"/>
  <c r="Z9" i="11"/>
  <c r="X9" i="11"/>
  <c r="V9" i="11"/>
  <c r="T15" i="9" l="1"/>
  <c r="U15" i="9" s="1"/>
  <c r="T11" i="9"/>
  <c r="U11" i="9" s="1"/>
  <c r="AD11" i="9"/>
  <c r="AE11" i="9" s="1"/>
  <c r="F12" i="9"/>
  <c r="G12" i="9" s="1"/>
  <c r="AL12" i="9" s="1"/>
  <c r="AM12" i="9" s="1"/>
  <c r="F10" i="9"/>
  <c r="G10" i="9" s="1"/>
  <c r="AL10" i="9" s="1"/>
  <c r="AM10" i="9" s="1"/>
  <c r="F13" i="9"/>
  <c r="G13" i="9" s="1"/>
  <c r="F11" i="9"/>
  <c r="G11" i="9" s="1"/>
  <c r="AD12" i="11"/>
  <c r="AE12" i="11" s="1"/>
  <c r="U12" i="11"/>
  <c r="U11" i="11"/>
  <c r="T13" i="11"/>
  <c r="U13" i="11" s="1"/>
  <c r="U10" i="11"/>
  <c r="T9" i="9"/>
  <c r="U9" i="9" s="1"/>
  <c r="U9" i="11"/>
  <c r="T14" i="11"/>
  <c r="U14" i="11" s="1"/>
  <c r="F13" i="3"/>
  <c r="G13" i="3" s="1"/>
  <c r="AD13" i="11"/>
  <c r="AD9" i="11"/>
  <c r="AE9" i="11" s="1"/>
  <c r="AD11" i="10"/>
  <c r="AE11" i="10" s="1"/>
  <c r="AD13" i="9"/>
  <c r="AE13" i="9" s="1"/>
  <c r="AD9" i="10"/>
  <c r="AE9" i="10" s="1"/>
  <c r="T11" i="10"/>
  <c r="U11" i="10" s="1"/>
  <c r="AD10" i="10"/>
  <c r="AE10" i="10" s="1"/>
  <c r="F11" i="10"/>
  <c r="G11" i="10" s="1"/>
  <c r="F17" i="3"/>
  <c r="G17" i="3" s="1"/>
  <c r="T9" i="3"/>
  <c r="U9" i="3" s="1"/>
  <c r="AD17" i="3"/>
  <c r="AE17" i="3" s="1"/>
  <c r="AD16" i="3"/>
  <c r="AE16" i="3" s="1"/>
  <c r="AD15" i="3"/>
  <c r="AE15" i="3" s="1"/>
  <c r="AD14" i="3"/>
  <c r="AE14" i="3" s="1"/>
  <c r="AD13" i="3"/>
  <c r="AE13" i="3" s="1"/>
  <c r="AD9" i="3"/>
  <c r="AE9" i="3" s="1"/>
  <c r="AD18" i="3"/>
  <c r="AE18" i="3" s="1"/>
  <c r="AD12" i="3"/>
  <c r="AE12" i="3" s="1"/>
  <c r="AD11" i="3"/>
  <c r="AE11" i="3" s="1"/>
  <c r="AD10" i="3"/>
  <c r="AE10" i="3" s="1"/>
  <c r="T17" i="3"/>
  <c r="U17" i="3" s="1"/>
  <c r="T14" i="3"/>
  <c r="U14" i="3" s="1"/>
  <c r="T13" i="3"/>
  <c r="U13" i="3" s="1"/>
  <c r="T12" i="3"/>
  <c r="U12" i="3" s="1"/>
  <c r="T11" i="3"/>
  <c r="U11" i="3" s="1"/>
  <c r="T10" i="3"/>
  <c r="U10" i="3" s="1"/>
  <c r="T16" i="3"/>
  <c r="U16" i="3" s="1"/>
  <c r="F12" i="3"/>
  <c r="G12" i="3" s="1"/>
  <c r="F11" i="3"/>
  <c r="G11" i="3" s="1"/>
  <c r="F16" i="3"/>
  <c r="G16" i="3" s="1"/>
  <c r="F14" i="3"/>
  <c r="G14" i="3" s="1"/>
  <c r="AD11" i="11"/>
  <c r="AE11" i="11" s="1"/>
  <c r="AJ11" i="11" s="1"/>
  <c r="AD15" i="11"/>
  <c r="AE15" i="11" s="1"/>
  <c r="AD14" i="11"/>
  <c r="AE14" i="11" s="1"/>
  <c r="F11" i="11"/>
  <c r="G11" i="11" s="1"/>
  <c r="F10" i="11"/>
  <c r="G10" i="11" s="1"/>
  <c r="AD9" i="9"/>
  <c r="AE9" i="9" s="1"/>
  <c r="T13" i="9"/>
  <c r="U13" i="9" s="1"/>
  <c r="T16" i="9"/>
  <c r="U16" i="9" s="1"/>
  <c r="F15" i="9"/>
  <c r="G15" i="9" s="1"/>
  <c r="F14" i="9"/>
  <c r="G14" i="9" s="1"/>
  <c r="T10" i="10"/>
  <c r="U10" i="10" s="1"/>
  <c r="T18" i="3"/>
  <c r="U18" i="3" s="1"/>
  <c r="AE10" i="11"/>
  <c r="AJ10" i="11" s="1"/>
  <c r="F16" i="9"/>
  <c r="G16" i="9" s="1"/>
  <c r="F9" i="10"/>
  <c r="G9" i="10" s="1"/>
  <c r="F15" i="3"/>
  <c r="G15" i="3" s="1"/>
  <c r="F10" i="3"/>
  <c r="G10" i="3" s="1"/>
  <c r="F9" i="3"/>
  <c r="G9" i="3" s="1"/>
  <c r="AD15" i="9"/>
  <c r="AE15" i="9" s="1"/>
  <c r="AE13" i="11"/>
  <c r="T14" i="9"/>
  <c r="U14" i="9" s="1"/>
  <c r="T15" i="3"/>
  <c r="U15" i="3" s="1"/>
  <c r="AD16" i="9"/>
  <c r="AE16" i="9" s="1"/>
  <c r="AD14" i="9"/>
  <c r="AE14" i="9" s="1"/>
  <c r="U15" i="11"/>
  <c r="F9" i="9"/>
  <c r="G9" i="9" s="1"/>
  <c r="T9" i="10"/>
  <c r="U9" i="10" s="1"/>
  <c r="F18" i="3"/>
  <c r="G18" i="3" s="1"/>
  <c r="F9" i="11"/>
  <c r="G9" i="11" s="1"/>
  <c r="AJ9" i="11" l="1"/>
  <c r="AK9" i="11" s="1"/>
  <c r="AJ12" i="11"/>
  <c r="AK12" i="11" s="1"/>
  <c r="AL11" i="9"/>
  <c r="AM11" i="9" s="1"/>
  <c r="AK13" i="11"/>
  <c r="AK10" i="11"/>
  <c r="AJ10" i="10"/>
  <c r="AK10" i="10" s="1"/>
  <c r="AJ17" i="3"/>
  <c r="AK17" i="3" s="1"/>
  <c r="AJ13" i="3"/>
  <c r="AK13" i="3" s="1"/>
  <c r="AK11" i="11"/>
  <c r="AJ11" i="10"/>
  <c r="AK11" i="10" s="1"/>
  <c r="AJ9" i="10"/>
  <c r="AK9" i="10" s="1"/>
  <c r="AJ11" i="3"/>
  <c r="AK11" i="3" s="1"/>
  <c r="AJ14" i="3"/>
  <c r="AK14" i="3" s="1"/>
  <c r="AJ16" i="3"/>
  <c r="AK16" i="3" s="1"/>
  <c r="AJ12" i="3"/>
  <c r="AK12" i="3" s="1"/>
  <c r="AL14" i="9"/>
  <c r="AM14" i="9" s="1"/>
  <c r="AL13" i="9"/>
  <c r="AM13" i="9" s="1"/>
  <c r="AL16" i="9"/>
  <c r="AM16" i="9" s="1"/>
  <c r="AJ15" i="3"/>
  <c r="AK15" i="3" s="1"/>
  <c r="AJ10" i="3"/>
  <c r="AK10" i="3" s="1"/>
  <c r="AJ18" i="3"/>
  <c r="AK18" i="3" s="1"/>
  <c r="AL15" i="9"/>
  <c r="AM15" i="9" s="1"/>
  <c r="AJ9" i="3"/>
  <c r="AK9" i="3" s="1"/>
  <c r="AL9" i="9"/>
  <c r="AM9" i="9" s="1"/>
  <c r="AK14" i="11"/>
  <c r="AK15" i="11"/>
</calcChain>
</file>

<file path=xl/sharedStrings.xml><?xml version="1.0" encoding="utf-8"?>
<sst xmlns="http://schemas.openxmlformats.org/spreadsheetml/2006/main" count="290" uniqueCount="107">
  <si>
    <t>No.</t>
  </si>
  <si>
    <t>Name</t>
  </si>
  <si>
    <t>Phone</t>
  </si>
  <si>
    <t>Result</t>
  </si>
  <si>
    <t>Edniche English School</t>
  </si>
  <si>
    <t>Final  Score 1</t>
  </si>
  <si>
    <t>Quiz</t>
  </si>
  <si>
    <t>Final  Score 2</t>
  </si>
  <si>
    <t>Final  Score 5</t>
  </si>
  <si>
    <t>Final Score 6</t>
  </si>
  <si>
    <t>SS name</t>
  </si>
  <si>
    <t>Grade</t>
  </si>
  <si>
    <t>comment</t>
  </si>
  <si>
    <t>recommendation</t>
  </si>
  <si>
    <t>Grading Scale</t>
  </si>
  <si>
    <t>A</t>
  </si>
  <si>
    <t>B</t>
  </si>
  <si>
    <t>C</t>
  </si>
  <si>
    <t>F</t>
  </si>
  <si>
    <t>GRADE SHEET</t>
  </si>
  <si>
    <t>class report</t>
  </si>
  <si>
    <t>Project</t>
  </si>
  <si>
    <t>Writing</t>
  </si>
  <si>
    <t>Final  Score 3</t>
  </si>
  <si>
    <t>Att 5%</t>
  </si>
  <si>
    <t>HW 5%</t>
  </si>
  <si>
    <t>Quiz 5%</t>
  </si>
  <si>
    <t>Writing Tutor 25%</t>
  </si>
  <si>
    <t>Final  Score 4</t>
  </si>
  <si>
    <t>Speaking pro 25%</t>
  </si>
  <si>
    <t>Final Score 7</t>
  </si>
  <si>
    <t>I really appreciate your effort in putting in your study. Try to practice speaking more to build up your fluency.</t>
  </si>
  <si>
    <t>Edniche Online10%</t>
  </si>
  <si>
    <t>Exam R 7.5%</t>
  </si>
  <si>
    <t>Exam L 7.5%</t>
  </si>
  <si>
    <t>Final Score 8</t>
  </si>
  <si>
    <t>RR 10%</t>
  </si>
  <si>
    <t>Exam 15%</t>
  </si>
  <si>
    <t>H.O 10%</t>
  </si>
  <si>
    <t>R.R 10%</t>
  </si>
  <si>
    <t>She often shows her curiosity throughout the lesson, and also often comes class regularly. She is very active in class both sharing and group discussion. However, her accuracy in both speaking and pronunciation is still problematic.</t>
  </si>
  <si>
    <t>Try to learn how to construct sentences properly. Learn how to pronounce words more correctly.</t>
  </si>
  <si>
    <t>. An active student
. A hard worker
. Still poor at pronunciation and speaking skill
. Always complete tasks on time</t>
  </si>
  <si>
    <t>I recommend you read and watch more, so you can learn new words more. Try to utilize more synonyms in your writings to make them look more interesting.</t>
  </si>
  <si>
    <t>. Pronunciation is great
. A quick learner
. Completes tasks on time
. Needs some improvement in vocabulary</t>
  </si>
  <si>
    <t>She exhibits a positive outlook and attitude in the class, an she is such an obedient student. She is often keen to share ideas in class, which is fantastic. She can grasp the language points easily and quickly. However, her speaking skill still needs lots of improvement.</t>
  </si>
  <si>
    <t>. Works well with others
. Follows the instructions well
. Speaks less in class
. Speaking accuracy needs to be improved</t>
  </si>
  <si>
    <t>. Pronunciation is poor
. A quick learner
. Completes tasks on time
. Needs some improvement in vocabulary</t>
  </si>
  <si>
    <t>. Active
. Joins class very regularly
. Completes work on time
. Speaking needs to be improved</t>
  </si>
  <si>
    <t>. Rarely absent and misses homework
. Follow the instruction well
. Vocabulary background is still limited</t>
  </si>
  <si>
    <t>. Joins class regularly
. Works well with others
. Is willing to make up missing work
. Pronunciation is still poor</t>
  </si>
  <si>
    <t>. Follows directions
. Shares a lot
. Often absent
. Speaking needs to be improved a lot</t>
  </si>
  <si>
    <t>. Active in class
. Completes assignments on time
. Pronunciation and intonation still need to improved</t>
  </si>
  <si>
    <t>. Active
. Joins class very regularly
. Completes work on time
. Lacks intonation and rhythm</t>
  </si>
  <si>
    <t>. Pronunciation is great
. Follow the instruction well
. Strong background
. Needs some improvement in speaking</t>
  </si>
  <si>
    <t>He is such an outstanding student and he quickly learns something. He can speak fluently, but sometimes he still feels a bit difficult to express himself. However, he misses some homework due to his work.</t>
  </si>
  <si>
    <t>Try to learn how to use new words properly. Learn how to pronounce words more correctly.</t>
  </si>
  <si>
    <t>. An active student
. Very friendly
. Fluency is great
. Accuracy is not good</t>
  </si>
  <si>
    <t>I recommend you read and watch more, so you can learn new words. Try to manage your time well.</t>
  </si>
  <si>
    <t>She exhibits a positive outlook and attitude in class, and she is such an obedient student. She is often keen to share ideas in class, which is fantastic. She can grasp the language points easily and quickly. However, her speaking and writing skills still need lots of improvement.</t>
  </si>
  <si>
    <t>She often shows her curiosity throughout the lesson, and also often strives to come class. She is very active in class both sharing and group discussion. However, her accuracy in both speaking and pronunciation is still problematic.</t>
  </si>
  <si>
    <t>She is such an outstanding student and she quickly learns something. She can speak fluently, but sometime she still feels a bit difficult to express herself. However, she misses the class quite often.</t>
  </si>
  <si>
    <t>He is a hard-working student due to his effort in all assigned tasks. He always submits everything on time. He puts effort in improving himself throughout the term. His speaking and writing skills still need to be improved.</t>
  </si>
  <si>
    <t>She is a hard-working student due to her effort in all assigned tasks. She always submits everything on time. She puts effort into improving herself throughout the term. Her speaking and writing skills still need to be improved.</t>
  </si>
  <si>
    <t xml:space="preserve">She is such an outstanding student, and she quickly learns something. She can speak fluently, but sometimes she still feels a bit difficult to express herself. </t>
  </si>
  <si>
    <t>I recommend you read and watch more, so you can learn new words more. Try to manage your time well.</t>
  </si>
  <si>
    <t>She exhibits a positive outlook and attitude in class, an she is often keen to share ideas in class, which is fantastic. She can grasp the language points easily and quickly. However, her writing skill still needs lots of improvement.</t>
  </si>
  <si>
    <t>I recommend you strengthen your vocabulary knowledge, and using thesaurus is one way of among many. And try to ensure your pronunciation of every word, and create a habit of using a dictionary.</t>
  </si>
  <si>
    <t>She shows her efforts in doing any assigned task. She usually shows her curiosity towards the lessons that she is not clear. Her speaking is fluent enough, yet not accurate. Her writing needs a lot of improvement since she tends to use many speaking phrases in her writing.</t>
  </si>
  <si>
    <t>She is an obedient and active student in the classroom, and she is always willing to make up any missing work. However, she still needs to use a lot of translation when he speaks and writes.</t>
  </si>
  <si>
    <t>She is such an outstanding student and she quickly learns something. She can speak fluently, but sometimes she still finds it a bit difficult to express herself.</t>
  </si>
  <si>
    <t>He often shows his curiosity throughout the lesson, and also often comes to class regularly. He is very active in class both in sharing and group discussion. However, his accuracy in both speaking and pronunciation is still problematic.</t>
  </si>
  <si>
    <t>I recommend you read and watch more, so you can learn new words more.</t>
  </si>
  <si>
    <t>Term 52 (Oct - Dec)</t>
  </si>
  <si>
    <t>GGEP 8</t>
  </si>
  <si>
    <t>GGEP 1</t>
  </si>
  <si>
    <t>EGC 11</t>
  </si>
  <si>
    <t>EGC 8</t>
  </si>
  <si>
    <t>Koeurnh Buntha</t>
  </si>
  <si>
    <t>Khieang Sokhoem</t>
  </si>
  <si>
    <t>Leng Dalin</t>
  </si>
  <si>
    <t>Ngoun Chandara</t>
  </si>
  <si>
    <t>Ngoun Rotheny</t>
  </si>
  <si>
    <t>Khun Leangheng</t>
  </si>
  <si>
    <t>Yan Ya</t>
  </si>
  <si>
    <t>Chhouen Danet</t>
  </si>
  <si>
    <t>Lach Kunthea</t>
  </si>
  <si>
    <t>Phourng Tola</t>
  </si>
  <si>
    <t>Chor Siekleang</t>
  </si>
  <si>
    <t>Chhon Vana</t>
  </si>
  <si>
    <t>Orn Kheang</t>
  </si>
  <si>
    <t>Chan Monyrath</t>
  </si>
  <si>
    <t>Hor Ritheavy</t>
  </si>
  <si>
    <t>Leang Bunleap</t>
  </si>
  <si>
    <t>Im Phirun</t>
  </si>
  <si>
    <t>Hou Suytry</t>
  </si>
  <si>
    <t>I recommend you read and watch more, so you can learn new words more. Try to utilize practice more speaking to improve your pronunciation.</t>
  </si>
  <si>
    <t xml:space="preserve">She is such an outstanding student and she quickly learns something. She can speak fluently, but sometimes he still feels a bit difficult to express herself. </t>
  </si>
  <si>
    <t>I recommend you read and watch more, so you can learn new words more. Try to manage your time well</t>
  </si>
  <si>
    <t>He takes active role in discussion, and he is courteous and shows good manners in the classroom. Sometimes, he generally has difficulties in speaking, and the root cause is that his vocabulary range is still limited.</t>
  </si>
  <si>
    <t>She exhibits a positive outlook and attitude in the class, an she is such an obedient student. She is often keen to share ideas in class, which is fantastic. She can grasp the language points easily and quickly. However, her vocabulary skill still needs some development.</t>
  </si>
  <si>
    <t>He is an obidient student in the classroom, but sometimes he still feels very difficult to express himself. His pronunciation isn't good enough. He is absent quite often.</t>
  </si>
  <si>
    <t>She shows her efforts in doing any assigned task. She usually shows her curiosity towards the lessons that she is not clear. Her speaking is fluent enough, yet not accurate. Her writing needs a lot of improvement since she tends to use many speaking phrases in her writings.</t>
  </si>
  <si>
    <t>He exhibits a positive outlook and attitude in the class, an he is such an obedient student. He is often keen to share ideas in class, which is fantastic. He can grasp the language points easily and quickly. However, his speaking skill still needs some improvement.</t>
  </si>
  <si>
    <t>She is such an outstanding student and she quickly learns something. She can speak fluently, but sometimes he still feels a bit difficult to express herself. However, her accuracy isn't good enough yet.</t>
  </si>
  <si>
    <t>He exhibits a positive outlook and attitude in the class, an he is such an obedient student. He is often keen to share ideas in class, which is fantastic. He can grasp the language points easily and quickly. However, his word choice isn't impressive yet.</t>
  </si>
  <si>
    <t>Exam RL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</si>
</sst>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b/>
      <sz val="16"/>
      <color theme="1"/>
      <name val="Calibri"/>
      <family val="2"/>
      <scheme val="minor"/>
    </font>
    <font>
      <b/>
      <sz val="14"/>
      <color theme="1"/>
      <name val="Calibri"/>
      <family val="2"/>
      <scheme val="minor"/>
    </font>
    <font>
      <b/>
      <sz val="16"/>
      <color rgb="FF003366"/>
      <name val="Calibri"/>
      <family val="2"/>
      <scheme val="minor"/>
    </font>
    <font>
      <sz val="11"/>
      <name val="Calibri"/>
    </font>
    <font>
      <b/>
      <sz val="11"/>
      <name val="Calibri"/>
      <family val="2"/>
      <scheme val="minor"/>
    </font>
    <font>
      <sz val="11"/>
      <color rgb="FFFF0000"/>
      <name val="Calibri"/>
      <family val="2"/>
      <scheme val="minor"/>
    </font>
  </fonts>
  <fills count="16">
    <fill>
      <patternFill patternType="none"/>
    </fill>
    <fill>
      <patternFill patternType="gray125"/>
    </fill>
    <fill>
      <patternFill patternType="solid">
        <fgColor theme="1" tint="0.14999847407452621"/>
        <bgColor indexed="64"/>
      </patternFill>
    </fill>
    <fill>
      <patternFill patternType="solid">
        <fgColor rgb="FF0000CC"/>
        <bgColor indexed="64"/>
      </patternFill>
    </fill>
    <fill>
      <patternFill patternType="solid">
        <fgColor rgb="FFFF3399"/>
        <bgColor indexed="64"/>
      </patternFill>
    </fill>
    <fill>
      <patternFill patternType="solid">
        <fgColor rgb="FFFFFF00"/>
        <bgColor indexed="64"/>
      </patternFill>
    </fill>
    <fill>
      <patternFill patternType="solid">
        <fgColor rgb="FFFFFF99"/>
        <bgColor indexed="64"/>
      </patternFill>
    </fill>
    <fill>
      <patternFill patternType="solid">
        <fgColor rgb="FFFF9966"/>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1602D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13" fillId="0" borderId="0"/>
  </cellStyleXfs>
  <cellXfs count="81">
    <xf numFmtId="0" fontId="0" fillId="0" borderId="0" xfId="0"/>
    <xf numFmtId="0" fontId="1" fillId="0" borderId="0" xfId="0" applyFont="1"/>
    <xf numFmtId="0" fontId="1" fillId="0" borderId="0" xfId="0" applyFont="1" applyAlignment="1">
      <alignment vertical="center"/>
    </xf>
    <xf numFmtId="0" fontId="4" fillId="0" borderId="0" xfId="0" applyFont="1"/>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xf numFmtId="0" fontId="0" fillId="0" borderId="0" xfId="0" applyAlignment="1">
      <alignment vertical="center" wrapText="1"/>
    </xf>
    <xf numFmtId="164" fontId="2" fillId="12" borderId="5"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2" fontId="2" fillId="0" borderId="1" xfId="0" applyNumberFormat="1" applyFont="1" applyBorder="1" applyAlignment="1">
      <alignment horizontal="center" vertical="center"/>
    </xf>
    <xf numFmtId="0" fontId="5" fillId="14" borderId="1" xfId="0" applyFont="1" applyFill="1" applyBorder="1" applyAlignment="1">
      <alignment horizontal="center" vertical="center"/>
    </xf>
    <xf numFmtId="9" fontId="7" fillId="14" borderId="1" xfId="0" applyNumberFormat="1" applyFont="1" applyFill="1" applyBorder="1" applyAlignment="1">
      <alignment horizontal="center" vertical="center"/>
    </xf>
    <xf numFmtId="2" fontId="8" fillId="15" borderId="1" xfId="0" applyNumberFormat="1" applyFont="1" applyFill="1" applyBorder="1" applyAlignment="1">
      <alignment horizontal="center" vertical="center"/>
    </xf>
    <xf numFmtId="0" fontId="1" fillId="0" borderId="0" xfId="0" applyFont="1" applyAlignment="1">
      <alignment vertical="center" wrapText="1"/>
    </xf>
    <xf numFmtId="1" fontId="8" fillId="0" borderId="1" xfId="0" applyNumberFormat="1" applyFont="1" applyBorder="1" applyAlignment="1">
      <alignment horizontal="center" vertical="center"/>
    </xf>
    <xf numFmtId="0" fontId="1" fillId="0" borderId="0" xfId="0" applyFont="1" applyAlignment="1">
      <alignment wrapText="1"/>
    </xf>
    <xf numFmtId="0" fontId="0" fillId="0" borderId="4" xfId="0" applyBorder="1"/>
    <xf numFmtId="2" fontId="2" fillId="12" borderId="1" xfId="0" applyNumberFormat="1" applyFont="1" applyFill="1" applyBorder="1" applyAlignment="1">
      <alignment horizontal="center" vertical="center"/>
    </xf>
    <xf numFmtId="0" fontId="4" fillId="9" borderId="4" xfId="0" applyFont="1" applyFill="1" applyBorder="1" applyAlignment="1">
      <alignment horizontal="center"/>
    </xf>
    <xf numFmtId="0" fontId="4" fillId="9" borderId="5" xfId="0" applyFont="1" applyFill="1" applyBorder="1" applyAlignment="1">
      <alignment horizontal="center"/>
    </xf>
    <xf numFmtId="0" fontId="5" fillId="14" borderId="5" xfId="0" applyFont="1" applyFill="1" applyBorder="1" applyAlignment="1">
      <alignment horizontal="center" vertical="center"/>
    </xf>
    <xf numFmtId="0" fontId="2" fillId="11" borderId="1" xfId="0" applyFont="1" applyFill="1" applyBorder="1" applyAlignment="1">
      <alignment horizontal="center"/>
    </xf>
    <xf numFmtId="0" fontId="8" fillId="0" borderId="4" xfId="0" applyFont="1" applyBorder="1"/>
    <xf numFmtId="0" fontId="8" fillId="0" borderId="14" xfId="0" applyFont="1" applyBorder="1" applyAlignment="1">
      <alignment vertical="center" wrapText="1"/>
    </xf>
    <xf numFmtId="0" fontId="8" fillId="0" borderId="16" xfId="0" applyFont="1" applyBorder="1" applyAlignment="1">
      <alignment horizontal="center" vertical="center" wrapText="1"/>
    </xf>
    <xf numFmtId="2" fontId="14" fillId="0" borderId="1" xfId="0" applyNumberFormat="1" applyFont="1" applyBorder="1" applyAlignment="1">
      <alignment horizontal="center" vertical="center"/>
    </xf>
    <xf numFmtId="0" fontId="8" fillId="0" borderId="1" xfId="0" applyFont="1" applyBorder="1" applyAlignment="1">
      <alignment horizontal="center" vertical="center"/>
    </xf>
    <xf numFmtId="2" fontId="8" fillId="6" borderId="1" xfId="0" applyNumberFormat="1" applyFont="1" applyFill="1" applyBorder="1"/>
    <xf numFmtId="0" fontId="14" fillId="11" borderId="1" xfId="0" applyFont="1" applyFill="1" applyBorder="1" applyAlignment="1">
      <alignment horizontal="center"/>
    </xf>
    <xf numFmtId="0" fontId="8" fillId="0" borderId="0" xfId="0" applyFont="1"/>
    <xf numFmtId="2" fontId="8" fillId="0" borderId="1" xfId="0" applyNumberFormat="1" applyFont="1" applyBorder="1" applyAlignment="1">
      <alignment horizontal="center" vertical="center"/>
    </xf>
    <xf numFmtId="0" fontId="8" fillId="0" borderId="15" xfId="0" applyFont="1" applyBorder="1" applyAlignment="1">
      <alignment horizontal="center" vertical="center" wrapText="1"/>
    </xf>
    <xf numFmtId="0" fontId="8" fillId="0" borderId="17" xfId="0"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15" fillId="0" borderId="16"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xf numFmtId="0" fontId="8" fillId="0" borderId="13" xfId="0" applyFont="1" applyBorder="1" applyAlignment="1">
      <alignment vertical="center" wrapText="1"/>
    </xf>
    <xf numFmtId="0" fontId="8" fillId="0" borderId="0" xfId="0" applyFont="1" applyAlignment="1">
      <alignment vertical="center" wrapText="1"/>
    </xf>
    <xf numFmtId="2" fontId="8" fillId="6" borderId="1" xfId="0" applyNumberFormat="1" applyFont="1" applyFill="1" applyBorder="1" applyAlignment="1">
      <alignment horizont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3"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3" fillId="13" borderId="4" xfId="0" applyFont="1" applyFill="1" applyBorder="1" applyAlignment="1">
      <alignment horizontal="center" vertical="center"/>
    </xf>
    <xf numFmtId="0" fontId="3" fillId="13"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7" fillId="14" borderId="9" xfId="0" applyFont="1" applyFill="1" applyBorder="1" applyAlignment="1">
      <alignment horizontal="center" vertical="center"/>
    </xf>
    <xf numFmtId="0" fontId="7" fillId="14" borderId="10" xfId="0" applyFont="1" applyFill="1" applyBorder="1" applyAlignment="1">
      <alignment horizontal="center" vertical="center"/>
    </xf>
    <xf numFmtId="0" fontId="5" fillId="14" borderId="4" xfId="0" applyFont="1" applyFill="1" applyBorder="1" applyAlignment="1">
      <alignment horizontal="center" vertical="center"/>
    </xf>
    <xf numFmtId="0" fontId="5" fillId="14" borderId="5"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4" fillId="9" borderId="4" xfId="0" applyFont="1" applyFill="1" applyBorder="1" applyAlignment="1">
      <alignment horizontal="center"/>
    </xf>
    <xf numFmtId="0" fontId="4" fillId="9" borderId="5" xfId="0" applyFont="1" applyFill="1" applyBorder="1" applyAlignment="1">
      <alignment horizontal="center"/>
    </xf>
    <xf numFmtId="0" fontId="12" fillId="0" borderId="0" xfId="0" applyFont="1" applyAlignment="1">
      <alignment horizontal="center"/>
    </xf>
    <xf numFmtId="0" fontId="10" fillId="0" borderId="0" xfId="0" applyFont="1" applyAlignment="1">
      <alignment horizontal="center"/>
    </xf>
    <xf numFmtId="0" fontId="11" fillId="8" borderId="0" xfId="0" applyFont="1" applyFill="1" applyAlignment="1">
      <alignment horizontal="center" vertical="center"/>
    </xf>
    <xf numFmtId="0" fontId="5" fillId="1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9" fontId="7" fillId="14" borderId="4" xfId="0" applyNumberFormat="1" applyFont="1" applyFill="1" applyBorder="1" applyAlignment="1">
      <alignment horizontal="center" vertical="center"/>
    </xf>
    <xf numFmtId="9" fontId="7" fillId="14" borderId="5"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5" xfId="0" applyFont="1" applyFill="1" applyBorder="1" applyAlignment="1">
      <alignment horizontal="center" vertical="center"/>
    </xf>
  </cellXfs>
  <cellStyles count="2">
    <cellStyle name="Normal" xfId="0" builtinId="0"/>
    <cellStyle name="Normal 2" xfId="1" xr:uid="{A25DDEE5-61BD-451C-A0D4-F918FF434B33}"/>
  </cellStyles>
  <dxfs count="0"/>
  <tableStyles count="0" defaultTableStyle="TableStyleMedium2" defaultPivotStyle="PivotStyleLight16"/>
  <colors>
    <mruColors>
      <color rgb="FF1602D0"/>
      <color rgb="FF00FFFF"/>
      <color rgb="FFFF9966"/>
      <color rgb="FF2A14FC"/>
      <color rgb="FF080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AFB5-8431-4021-9F36-33057CAC3DD7}">
  <dimension ref="A1:AK26"/>
  <sheetViews>
    <sheetView zoomScale="90" zoomScaleNormal="90" workbookViewId="0">
      <pane xSplit="2" ySplit="8" topLeftCell="C9" activePane="bottomRight" state="frozen"/>
      <selection pane="topRight" activeCell="C1" sqref="C1"/>
      <selection pane="bottomLeft" activeCell="A9" sqref="A9"/>
      <selection pane="bottomRight" activeCell="AK9" sqref="AK9"/>
    </sheetView>
  </sheetViews>
  <sheetFormatPr defaultColWidth="9.21875" defaultRowHeight="14.4"/>
  <cols>
    <col min="1" max="1" width="4.21875" style="3" bestFit="1" customWidth="1"/>
    <col min="2" max="2" width="29.109375" style="3" customWidth="1"/>
    <col min="3" max="3" width="15.77734375" style="3" customWidth="1"/>
    <col min="4" max="5" width="12.21875" style="3" customWidth="1"/>
    <col min="6" max="6" width="8.44140625" style="3" customWidth="1"/>
    <col min="7" max="7" width="8.109375" style="3" customWidth="1"/>
    <col min="8" max="8" width="9.21875" style="3" customWidth="1"/>
    <col min="9" max="9" width="5.77734375" style="3" customWidth="1"/>
    <col min="10" max="10" width="8.44140625" style="3" customWidth="1"/>
    <col min="11" max="11" width="6.44140625" style="3" customWidth="1"/>
    <col min="12" max="15" width="6.6640625" style="3" customWidth="1"/>
    <col min="16" max="16" width="8" style="3" customWidth="1"/>
    <col min="17" max="17" width="8.77734375" style="3" customWidth="1"/>
    <col min="18" max="18" width="7.77734375" style="3" customWidth="1"/>
    <col min="19" max="19" width="5.77734375" style="3" customWidth="1"/>
    <col min="20" max="20" width="8.44140625" style="3" customWidth="1"/>
    <col min="21" max="21" width="7.33203125" style="3" bestFit="1" customWidth="1"/>
    <col min="22" max="22" width="8.77734375" style="3" customWidth="1"/>
    <col min="23" max="23" width="6.44140625" style="3" customWidth="1"/>
    <col min="24" max="24" width="10.21875" style="3" customWidth="1"/>
    <col min="25" max="25" width="7.21875" style="3" customWidth="1"/>
    <col min="26" max="26" width="8.109375" style="3" bestFit="1" customWidth="1"/>
    <col min="27" max="27" width="6.77734375" style="3" customWidth="1"/>
    <col min="28" max="28" width="10.21875" style="3" customWidth="1"/>
    <col min="29" max="29" width="6.5546875" style="3" customWidth="1"/>
    <col min="30" max="30" width="9" style="3" customWidth="1"/>
    <col min="31" max="31" width="11.6640625" style="3" bestFit="1" customWidth="1"/>
    <col min="32" max="32" width="11.6640625" style="3" customWidth="1"/>
    <col min="33" max="33" width="16.77734375" style="3" bestFit="1" customWidth="1"/>
    <col min="34" max="34" width="9.6640625" style="3" customWidth="1"/>
    <col min="35" max="35" width="9.109375" style="3" customWidth="1"/>
    <col min="36" max="36" width="12.77734375" style="3" customWidth="1"/>
    <col min="37" max="16384" width="9.21875" style="3"/>
  </cols>
  <sheetData>
    <row r="1" spans="1:37" ht="21">
      <c r="A1" s="64" t="s">
        <v>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row>
    <row r="2" spans="1:37" ht="25.5" customHeight="1" thickBot="1">
      <c r="A2" s="64" t="s">
        <v>73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row>
    <row r="3" spans="1:37" ht="15" thickBot="1">
      <c r="J3" s="41"/>
    </row>
    <row r="4" spans="1:37" ht="21">
      <c r="A4" s="65" t="s">
        <v>77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row>
    <row r="5" spans="1:37" ht="18">
      <c r="A5" s="66" t="s">
        <v>19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row>
    <row r="7" spans="1:37">
      <c r="A7" s="74" t="s">
        <v>0</v>
      </c>
      <c r="B7" s="75" t="s">
        <v>1</v>
      </c>
      <c r="C7" s="75" t="s">
        <v>2</v>
      </c>
      <c r="D7" s="4" t="s">
        <v>5</v>
      </c>
      <c r="E7" s="4" t="s">
        <v>7</v>
      </c>
      <c r="F7" s="50" t="s">
        <v>23</v>
      </c>
      <c r="G7" s="51"/>
      <c r="H7" s="77" t="s">
        <v>6</v>
      </c>
      <c r="I7" s="78"/>
      <c r="J7" s="78"/>
      <c r="K7" s="78"/>
      <c r="L7" s="60" t="s">
        <v>22</v>
      </c>
      <c r="M7" s="61"/>
      <c r="N7" s="61"/>
      <c r="O7" s="61"/>
      <c r="P7" s="61"/>
      <c r="Q7" s="61"/>
      <c r="R7" s="61"/>
      <c r="S7" s="61"/>
      <c r="T7" s="50" t="s">
        <v>28</v>
      </c>
      <c r="U7" s="51"/>
      <c r="V7" s="48" t="s">
        <v>21</v>
      </c>
      <c r="W7" s="49"/>
      <c r="X7" s="49"/>
      <c r="Y7" s="49"/>
      <c r="Z7" s="49"/>
      <c r="AA7" s="49"/>
      <c r="AB7" s="49"/>
      <c r="AC7" s="49"/>
      <c r="AD7" s="50" t="s">
        <v>8</v>
      </c>
      <c r="AE7" s="51"/>
      <c r="AF7" s="13" t="s">
        <v>9</v>
      </c>
      <c r="AG7" s="13" t="s">
        <v>30</v>
      </c>
      <c r="AH7" s="58" t="s">
        <v>35</v>
      </c>
      <c r="AI7" s="67"/>
      <c r="AJ7" s="68" t="s">
        <v>3</v>
      </c>
      <c r="AK7" s="70" t="s">
        <v>11</v>
      </c>
    </row>
    <row r="8" spans="1:37" ht="15" thickBot="1">
      <c r="A8" s="74"/>
      <c r="B8" s="76"/>
      <c r="C8" s="76"/>
      <c r="D8" s="5" t="s">
        <v>24</v>
      </c>
      <c r="E8" s="5" t="s">
        <v>25</v>
      </c>
      <c r="F8" s="44" t="s">
        <v>26</v>
      </c>
      <c r="G8" s="45"/>
      <c r="H8" s="46">
        <v>1</v>
      </c>
      <c r="I8" s="47"/>
      <c r="J8" s="46">
        <v>2</v>
      </c>
      <c r="K8" s="47"/>
      <c r="L8" s="54">
        <v>1</v>
      </c>
      <c r="M8" s="55"/>
      <c r="N8" s="54">
        <v>2</v>
      </c>
      <c r="O8" s="55"/>
      <c r="P8" s="54">
        <v>3</v>
      </c>
      <c r="Q8" s="55"/>
      <c r="R8" s="54">
        <v>4</v>
      </c>
      <c r="S8" s="55"/>
      <c r="T8" s="56" t="s">
        <v>27</v>
      </c>
      <c r="U8" s="57"/>
      <c r="V8" s="52">
        <v>1</v>
      </c>
      <c r="W8" s="53"/>
      <c r="X8" s="52">
        <v>2</v>
      </c>
      <c r="Y8" s="53"/>
      <c r="Z8" s="52">
        <v>3</v>
      </c>
      <c r="AA8" s="53"/>
      <c r="AB8" s="52">
        <v>4</v>
      </c>
      <c r="AC8" s="53"/>
      <c r="AD8" s="58" t="s">
        <v>29</v>
      </c>
      <c r="AE8" s="59"/>
      <c r="AF8" s="23" t="s">
        <v>36</v>
      </c>
      <c r="AG8" s="14" t="s">
        <v>38</v>
      </c>
      <c r="AH8" s="72" t="s">
        <v>37</v>
      </c>
      <c r="AI8" s="73"/>
      <c r="AJ8" s="69"/>
      <c r="AK8" s="71"/>
    </row>
    <row r="9" spans="1:37" s="32" customFormat="1" ht="15" thickBot="1">
      <c r="A9" s="25">
        <v>1</v>
      </c>
      <c r="B9" s="26" t="s">
        <v>91</v>
      </c>
      <c r="C9" s="34"/>
      <c r="D9" s="9">
        <v>4</v>
      </c>
      <c r="E9" s="9">
        <v>4</v>
      </c>
      <c r="F9" s="15">
        <f>(H9+J9)/2</f>
        <v>82.264752791068588</v>
      </c>
      <c r="G9" s="20">
        <f>F9*0.05</f>
        <v>4.1132376395534296</v>
      </c>
      <c r="H9" s="28">
        <f>I9*100/57</f>
        <v>75.438596491228068</v>
      </c>
      <c r="I9" s="29">
        <v>43</v>
      </c>
      <c r="J9" s="28">
        <f>K9*100/55</f>
        <v>89.090909090909093</v>
      </c>
      <c r="K9" s="29">
        <v>49</v>
      </c>
      <c r="L9" s="28">
        <f>M9*100/10</f>
        <v>70</v>
      </c>
      <c r="M9" s="29">
        <v>7</v>
      </c>
      <c r="N9" s="28">
        <f>O9*100/10</f>
        <v>70</v>
      </c>
      <c r="O9" s="29">
        <v>7</v>
      </c>
      <c r="P9" s="28">
        <f>Q9*100/10</f>
        <v>80</v>
      </c>
      <c r="Q9" s="29">
        <v>8</v>
      </c>
      <c r="R9" s="28">
        <f>S9*100/40</f>
        <v>0</v>
      </c>
      <c r="S9" s="29"/>
      <c r="T9" s="15">
        <f>AVERAGE(L9,N9,P9)</f>
        <v>73.333333333333329</v>
      </c>
      <c r="U9" s="20">
        <f>T9*0.25</f>
        <v>18.333333333333332</v>
      </c>
      <c r="V9" s="28">
        <f>W9*100/40</f>
        <v>77.5</v>
      </c>
      <c r="W9" s="29">
        <v>31</v>
      </c>
      <c r="X9" s="28">
        <f>Y9*100/40</f>
        <v>77.5</v>
      </c>
      <c r="Y9" s="29">
        <v>31</v>
      </c>
      <c r="Z9" s="28">
        <f>AA9*100/40</f>
        <v>80</v>
      </c>
      <c r="AA9" s="29">
        <v>32</v>
      </c>
      <c r="AB9" s="28">
        <f>AC9*100/40</f>
        <v>0</v>
      </c>
      <c r="AC9" s="29"/>
      <c r="AD9" s="33">
        <f>AVERAGE(V9,X9,Z9)</f>
        <v>78.333333333333329</v>
      </c>
      <c r="AE9" s="20">
        <f>AD9*0.25</f>
        <v>19.583333333333332</v>
      </c>
      <c r="AF9" s="20">
        <v>8</v>
      </c>
      <c r="AG9" s="20">
        <v>8</v>
      </c>
      <c r="AH9" s="12">
        <f>(AI9/60)*100*0.15</f>
        <v>11.5</v>
      </c>
      <c r="AI9" s="17">
        <v>46</v>
      </c>
      <c r="AJ9" s="30">
        <f>AH9+AE9+U9+AG9+D9+E9+G9+AF9</f>
        <v>77.529904306220089</v>
      </c>
      <c r="AK9" s="24" t="str">
        <f t="shared" ref="AK9:AK18" si="0">IF(AJ9&gt;=$C$23,$B$23,IF(AJ9&gt;=$C$24,$B$24,IF(AJ9&gt;=$C$25,$B$25,IF(AJ9&gt;=$C$26,$B$26))))</f>
        <v>C</v>
      </c>
    </row>
    <row r="10" spans="1:37" s="32" customFormat="1" ht="15" thickBot="1">
      <c r="A10" s="25">
        <v>2</v>
      </c>
      <c r="B10" s="41" t="s">
        <v>92</v>
      </c>
      <c r="C10" s="27"/>
      <c r="D10" s="9">
        <v>4.5</v>
      </c>
      <c r="E10" s="9">
        <v>4.5</v>
      </c>
      <c r="F10" s="15">
        <f t="shared" ref="F10:F17" si="1">(H10+J10)/2</f>
        <v>91.004784688995215</v>
      </c>
      <c r="G10" s="20">
        <f t="shared" ref="G10:G17" si="2">F10*0.05</f>
        <v>4.5502392344497613</v>
      </c>
      <c r="H10" s="28">
        <f t="shared" ref="H10:H12" si="3">I10*100/57</f>
        <v>94.736842105263165</v>
      </c>
      <c r="I10" s="29">
        <v>54</v>
      </c>
      <c r="J10" s="28">
        <f t="shared" ref="J10:J12" si="4">K10*100/55</f>
        <v>87.272727272727266</v>
      </c>
      <c r="K10" s="29">
        <v>48</v>
      </c>
      <c r="L10" s="28">
        <f t="shared" ref="L10:L17" si="5">M10*100/10</f>
        <v>70</v>
      </c>
      <c r="M10" s="29">
        <v>7</v>
      </c>
      <c r="N10" s="28">
        <f t="shared" ref="N10:N17" si="6">O10*100/10</f>
        <v>70</v>
      </c>
      <c r="O10" s="29">
        <v>7</v>
      </c>
      <c r="P10" s="28">
        <f t="shared" ref="P10:P17" si="7">Q10*100/10</f>
        <v>80</v>
      </c>
      <c r="Q10" s="29">
        <v>8</v>
      </c>
      <c r="R10" s="28">
        <f t="shared" ref="R10:R17" si="8">S10*100/40</f>
        <v>0</v>
      </c>
      <c r="S10" s="29"/>
      <c r="T10" s="15">
        <f t="shared" ref="T10:T12" si="9">AVERAGE(L10,N10,P10)</f>
        <v>73.333333333333329</v>
      </c>
      <c r="U10" s="20">
        <f t="shared" ref="U10:U17" si="10">T10*0.25</f>
        <v>18.333333333333332</v>
      </c>
      <c r="V10" s="28">
        <f t="shared" ref="V10:V17" si="11">W10*100/40</f>
        <v>80</v>
      </c>
      <c r="W10" s="29">
        <v>32</v>
      </c>
      <c r="X10" s="28">
        <f t="shared" ref="X10:X17" si="12">Y10*100/40</f>
        <v>80</v>
      </c>
      <c r="Y10" s="29">
        <v>32</v>
      </c>
      <c r="Z10" s="28">
        <f t="shared" ref="Z10:Z17" si="13">AA10*100/40</f>
        <v>82.5</v>
      </c>
      <c r="AA10" s="29">
        <v>33</v>
      </c>
      <c r="AB10" s="28">
        <f t="shared" ref="AB10:AB17" si="14">AC10*100/40</f>
        <v>0</v>
      </c>
      <c r="AC10" s="29"/>
      <c r="AD10" s="33">
        <f t="shared" ref="AD10:AD18" si="15">AVERAGE(V10,X10,Z10)</f>
        <v>80.833333333333329</v>
      </c>
      <c r="AE10" s="20">
        <f t="shared" ref="AE10:AE17" si="16">AD10*0.25</f>
        <v>20.208333333333332</v>
      </c>
      <c r="AF10" s="20">
        <v>8.5</v>
      </c>
      <c r="AG10" s="20">
        <v>8</v>
      </c>
      <c r="AH10" s="12">
        <f t="shared" ref="AH10:AH17" si="17">(AI10/60)*100*0.15</f>
        <v>13.249999999999998</v>
      </c>
      <c r="AI10" s="17">
        <v>53</v>
      </c>
      <c r="AJ10" s="30">
        <f t="shared" ref="AJ10:AJ17" si="18">AH10+AE10+U10+AG10+D10+E10+G10+AF10</f>
        <v>81.841905901116419</v>
      </c>
      <c r="AK10" s="24" t="str">
        <f t="shared" si="0"/>
        <v>B</v>
      </c>
    </row>
    <row r="11" spans="1:37" s="32" customFormat="1" ht="15" thickBot="1">
      <c r="A11" s="25">
        <v>3</v>
      </c>
      <c r="B11" s="26" t="s">
        <v>93</v>
      </c>
      <c r="C11" s="27"/>
      <c r="D11" s="9">
        <v>4</v>
      </c>
      <c r="E11" s="9">
        <v>4</v>
      </c>
      <c r="F11" s="15">
        <f t="shared" si="1"/>
        <v>82.137161084529509</v>
      </c>
      <c r="G11" s="20">
        <f t="shared" si="2"/>
        <v>4.1068580542264757</v>
      </c>
      <c r="H11" s="28">
        <f t="shared" si="3"/>
        <v>82.456140350877192</v>
      </c>
      <c r="I11" s="29">
        <v>47</v>
      </c>
      <c r="J11" s="28">
        <f t="shared" si="4"/>
        <v>81.818181818181813</v>
      </c>
      <c r="K11" s="29">
        <v>45</v>
      </c>
      <c r="L11" s="28">
        <f t="shared" si="5"/>
        <v>60</v>
      </c>
      <c r="M11" s="29">
        <v>6</v>
      </c>
      <c r="N11" s="28">
        <f t="shared" si="6"/>
        <v>70</v>
      </c>
      <c r="O11" s="29">
        <v>7</v>
      </c>
      <c r="P11" s="28">
        <f t="shared" si="7"/>
        <v>80</v>
      </c>
      <c r="Q11" s="29">
        <v>8</v>
      </c>
      <c r="R11" s="28">
        <f t="shared" si="8"/>
        <v>0</v>
      </c>
      <c r="S11" s="29"/>
      <c r="T11" s="15">
        <f t="shared" si="9"/>
        <v>70</v>
      </c>
      <c r="U11" s="20">
        <f t="shared" si="10"/>
        <v>17.5</v>
      </c>
      <c r="V11" s="28">
        <f t="shared" si="11"/>
        <v>77.5</v>
      </c>
      <c r="W11" s="29">
        <v>31</v>
      </c>
      <c r="X11" s="28">
        <f t="shared" si="12"/>
        <v>75</v>
      </c>
      <c r="Y11" s="29">
        <v>30</v>
      </c>
      <c r="Z11" s="28">
        <f t="shared" si="13"/>
        <v>77.5</v>
      </c>
      <c r="AA11" s="29">
        <v>31</v>
      </c>
      <c r="AB11" s="28">
        <f t="shared" si="14"/>
        <v>0</v>
      </c>
      <c r="AC11" s="29"/>
      <c r="AD11" s="33">
        <f t="shared" si="15"/>
        <v>76.666666666666671</v>
      </c>
      <c r="AE11" s="20">
        <f t="shared" si="16"/>
        <v>19.166666666666668</v>
      </c>
      <c r="AF11" s="20">
        <v>8</v>
      </c>
      <c r="AG11" s="20">
        <v>8</v>
      </c>
      <c r="AH11" s="12">
        <f t="shared" si="17"/>
        <v>12.500000000000002</v>
      </c>
      <c r="AI11" s="17">
        <v>50</v>
      </c>
      <c r="AJ11" s="30">
        <f t="shared" si="18"/>
        <v>77.27352472089315</v>
      </c>
      <c r="AK11" s="24" t="str">
        <f t="shared" si="0"/>
        <v>C</v>
      </c>
    </row>
    <row r="12" spans="1:37" s="32" customFormat="1" ht="15" thickBot="1">
      <c r="A12" s="25">
        <v>4</v>
      </c>
      <c r="B12" s="26" t="s">
        <v>94</v>
      </c>
      <c r="C12" s="27"/>
      <c r="D12" s="9">
        <v>4</v>
      </c>
      <c r="E12" s="9">
        <v>4.5</v>
      </c>
      <c r="F12" s="15">
        <f t="shared" si="1"/>
        <v>90.159489633173848</v>
      </c>
      <c r="G12" s="20">
        <f t="shared" si="2"/>
        <v>4.5079744816586924</v>
      </c>
      <c r="H12" s="28">
        <f t="shared" si="3"/>
        <v>91.228070175438603</v>
      </c>
      <c r="I12" s="29">
        <v>52</v>
      </c>
      <c r="J12" s="28">
        <f t="shared" si="4"/>
        <v>89.090909090909093</v>
      </c>
      <c r="K12" s="29">
        <v>49</v>
      </c>
      <c r="L12" s="28">
        <f t="shared" si="5"/>
        <v>90</v>
      </c>
      <c r="M12" s="29">
        <v>9</v>
      </c>
      <c r="N12" s="28">
        <f t="shared" si="6"/>
        <v>70</v>
      </c>
      <c r="O12" s="29">
        <v>7</v>
      </c>
      <c r="P12" s="28">
        <f t="shared" si="7"/>
        <v>80</v>
      </c>
      <c r="Q12" s="29">
        <v>8</v>
      </c>
      <c r="R12" s="28">
        <f t="shared" si="8"/>
        <v>0</v>
      </c>
      <c r="S12" s="29"/>
      <c r="T12" s="15">
        <f t="shared" si="9"/>
        <v>80</v>
      </c>
      <c r="U12" s="20">
        <f t="shared" si="10"/>
        <v>20</v>
      </c>
      <c r="V12" s="28">
        <f t="shared" si="11"/>
        <v>80</v>
      </c>
      <c r="W12" s="29">
        <v>32</v>
      </c>
      <c r="X12" s="28">
        <f t="shared" si="12"/>
        <v>75</v>
      </c>
      <c r="Y12" s="29">
        <v>30</v>
      </c>
      <c r="Z12" s="28">
        <f t="shared" si="13"/>
        <v>80</v>
      </c>
      <c r="AA12" s="29">
        <v>32</v>
      </c>
      <c r="AB12" s="28">
        <f t="shared" si="14"/>
        <v>0</v>
      </c>
      <c r="AC12" s="29"/>
      <c r="AD12" s="33">
        <f t="shared" si="15"/>
        <v>78.333333333333329</v>
      </c>
      <c r="AE12" s="20">
        <f t="shared" si="16"/>
        <v>19.583333333333332</v>
      </c>
      <c r="AF12" s="20">
        <v>8</v>
      </c>
      <c r="AG12" s="20">
        <v>8</v>
      </c>
      <c r="AH12" s="12">
        <f t="shared" si="17"/>
        <v>12.75</v>
      </c>
      <c r="AI12" s="17">
        <v>51</v>
      </c>
      <c r="AJ12" s="30">
        <f t="shared" si="18"/>
        <v>81.341307814992021</v>
      </c>
      <c r="AK12" s="24" t="str">
        <f t="shared" si="0"/>
        <v>B</v>
      </c>
    </row>
    <row r="13" spans="1:37" s="40" customFormat="1" ht="15" thickBot="1">
      <c r="A13" s="25">
        <v>5</v>
      </c>
      <c r="B13" s="26"/>
      <c r="C13" s="38"/>
      <c r="D13" s="9"/>
      <c r="E13" s="9"/>
      <c r="F13" s="15">
        <f t="shared" si="1"/>
        <v>0</v>
      </c>
      <c r="G13" s="20">
        <f t="shared" si="2"/>
        <v>0</v>
      </c>
      <c r="H13" s="28">
        <f t="shared" ref="H13:H18" si="19">I13*100/62</f>
        <v>0</v>
      </c>
      <c r="I13" s="39"/>
      <c r="J13" s="28">
        <f t="shared" ref="J13:J18" si="20">K13*100/74</f>
        <v>0</v>
      </c>
      <c r="K13" s="29"/>
      <c r="L13" s="28">
        <f t="shared" si="5"/>
        <v>0</v>
      </c>
      <c r="M13" s="29"/>
      <c r="N13" s="28">
        <f t="shared" si="6"/>
        <v>0</v>
      </c>
      <c r="O13" s="29"/>
      <c r="P13" s="28">
        <f t="shared" si="7"/>
        <v>0</v>
      </c>
      <c r="Q13" s="29"/>
      <c r="R13" s="28">
        <f t="shared" si="8"/>
        <v>0</v>
      </c>
      <c r="S13" s="29"/>
      <c r="T13" s="15">
        <f t="shared" ref="T13:T17" si="21">AVERAGE(L13,N13,P13)</f>
        <v>0</v>
      </c>
      <c r="U13" s="20">
        <f t="shared" si="10"/>
        <v>0</v>
      </c>
      <c r="V13" s="28">
        <f t="shared" si="11"/>
        <v>0</v>
      </c>
      <c r="W13" s="29"/>
      <c r="X13" s="28">
        <f t="shared" si="12"/>
        <v>0</v>
      </c>
      <c r="Y13" s="29"/>
      <c r="Z13" s="28">
        <f t="shared" si="13"/>
        <v>0</v>
      </c>
      <c r="AA13" s="29"/>
      <c r="AB13" s="28">
        <f t="shared" si="14"/>
        <v>0</v>
      </c>
      <c r="AC13" s="29"/>
      <c r="AD13" s="33">
        <f t="shared" si="15"/>
        <v>0</v>
      </c>
      <c r="AE13" s="20">
        <f t="shared" si="16"/>
        <v>0</v>
      </c>
      <c r="AF13" s="20"/>
      <c r="AG13" s="20"/>
      <c r="AH13" s="12">
        <f t="shared" si="17"/>
        <v>0</v>
      </c>
      <c r="AI13" s="17"/>
      <c r="AJ13" s="30">
        <f t="shared" si="18"/>
        <v>0</v>
      </c>
      <c r="AK13" s="24" t="str">
        <f t="shared" si="0"/>
        <v>F</v>
      </c>
    </row>
    <row r="14" spans="1:37" s="40" customFormat="1" ht="15" thickBot="1">
      <c r="A14" s="25">
        <v>6</v>
      </c>
      <c r="B14" s="26"/>
      <c r="C14" s="38"/>
      <c r="D14" s="9"/>
      <c r="E14" s="9"/>
      <c r="F14" s="15">
        <f t="shared" si="1"/>
        <v>0</v>
      </c>
      <c r="G14" s="20">
        <f t="shared" si="2"/>
        <v>0</v>
      </c>
      <c r="H14" s="28">
        <f t="shared" si="19"/>
        <v>0</v>
      </c>
      <c r="I14" s="29"/>
      <c r="J14" s="28">
        <f t="shared" si="20"/>
        <v>0</v>
      </c>
      <c r="K14" s="29"/>
      <c r="L14" s="28">
        <f t="shared" si="5"/>
        <v>0</v>
      </c>
      <c r="M14" s="29"/>
      <c r="N14" s="28">
        <f t="shared" si="6"/>
        <v>0</v>
      </c>
      <c r="O14" s="29"/>
      <c r="P14" s="28">
        <f t="shared" si="7"/>
        <v>0</v>
      </c>
      <c r="Q14" s="29"/>
      <c r="R14" s="28">
        <f t="shared" si="8"/>
        <v>0</v>
      </c>
      <c r="S14" s="29"/>
      <c r="T14" s="15">
        <f t="shared" si="21"/>
        <v>0</v>
      </c>
      <c r="U14" s="20">
        <f t="shared" si="10"/>
        <v>0</v>
      </c>
      <c r="V14" s="28">
        <f t="shared" si="11"/>
        <v>0</v>
      </c>
      <c r="W14" s="29"/>
      <c r="X14" s="28">
        <f t="shared" si="12"/>
        <v>0</v>
      </c>
      <c r="Y14" s="29"/>
      <c r="Z14" s="28">
        <f t="shared" si="13"/>
        <v>0</v>
      </c>
      <c r="AA14" s="29"/>
      <c r="AB14" s="28">
        <f t="shared" si="14"/>
        <v>0</v>
      </c>
      <c r="AC14" s="29"/>
      <c r="AD14" s="33">
        <f t="shared" si="15"/>
        <v>0</v>
      </c>
      <c r="AE14" s="20">
        <f t="shared" si="16"/>
        <v>0</v>
      </c>
      <c r="AF14" s="20"/>
      <c r="AG14" s="20"/>
      <c r="AH14" s="12">
        <f t="shared" si="17"/>
        <v>0</v>
      </c>
      <c r="AI14" s="17"/>
      <c r="AJ14" s="30">
        <f t="shared" si="18"/>
        <v>0</v>
      </c>
      <c r="AK14" s="24" t="str">
        <f t="shared" si="0"/>
        <v>F</v>
      </c>
    </row>
    <row r="15" spans="1:37" s="32" customFormat="1" ht="15" thickBot="1">
      <c r="A15" s="25">
        <v>7</v>
      </c>
      <c r="B15" s="26"/>
      <c r="C15" s="27"/>
      <c r="D15" s="9"/>
      <c r="E15" s="9"/>
      <c r="F15" s="15">
        <f t="shared" si="1"/>
        <v>0</v>
      </c>
      <c r="G15" s="20">
        <f t="shared" si="2"/>
        <v>0</v>
      </c>
      <c r="H15" s="28">
        <f t="shared" si="19"/>
        <v>0</v>
      </c>
      <c r="I15" s="29"/>
      <c r="J15" s="28">
        <f t="shared" si="20"/>
        <v>0</v>
      </c>
      <c r="K15" s="29"/>
      <c r="L15" s="28">
        <f t="shared" si="5"/>
        <v>0</v>
      </c>
      <c r="M15" s="29"/>
      <c r="N15" s="28">
        <f t="shared" si="6"/>
        <v>0</v>
      </c>
      <c r="O15" s="29"/>
      <c r="P15" s="28">
        <f t="shared" si="7"/>
        <v>0</v>
      </c>
      <c r="Q15" s="29"/>
      <c r="R15" s="28">
        <f t="shared" si="8"/>
        <v>0</v>
      </c>
      <c r="S15" s="29"/>
      <c r="T15" s="15">
        <f t="shared" si="21"/>
        <v>0</v>
      </c>
      <c r="U15" s="20">
        <f t="shared" si="10"/>
        <v>0</v>
      </c>
      <c r="V15" s="28">
        <f t="shared" si="11"/>
        <v>0</v>
      </c>
      <c r="W15" s="29"/>
      <c r="X15" s="28">
        <f t="shared" si="12"/>
        <v>0</v>
      </c>
      <c r="Y15" s="29"/>
      <c r="Z15" s="28">
        <f t="shared" si="13"/>
        <v>0</v>
      </c>
      <c r="AA15" s="29"/>
      <c r="AB15" s="28">
        <f t="shared" si="14"/>
        <v>0</v>
      </c>
      <c r="AC15" s="29"/>
      <c r="AD15" s="33">
        <f t="shared" si="15"/>
        <v>0</v>
      </c>
      <c r="AE15" s="20">
        <f t="shared" si="16"/>
        <v>0</v>
      </c>
      <c r="AF15" s="20"/>
      <c r="AG15" s="20"/>
      <c r="AH15" s="12">
        <f t="shared" si="17"/>
        <v>0</v>
      </c>
      <c r="AI15" s="17"/>
      <c r="AJ15" s="30">
        <f t="shared" si="18"/>
        <v>0</v>
      </c>
      <c r="AK15" s="24" t="str">
        <f t="shared" si="0"/>
        <v>F</v>
      </c>
    </row>
    <row r="16" spans="1:37" s="40" customFormat="1" ht="15" thickBot="1">
      <c r="A16" s="25">
        <v>8</v>
      </c>
      <c r="B16" s="26"/>
      <c r="C16" s="38"/>
      <c r="D16" s="9"/>
      <c r="E16" s="9"/>
      <c r="F16" s="15">
        <f t="shared" si="1"/>
        <v>0</v>
      </c>
      <c r="G16" s="20">
        <f t="shared" si="2"/>
        <v>0</v>
      </c>
      <c r="H16" s="28">
        <f t="shared" si="19"/>
        <v>0</v>
      </c>
      <c r="I16" s="29"/>
      <c r="J16" s="28">
        <f t="shared" si="20"/>
        <v>0</v>
      </c>
      <c r="K16" s="29"/>
      <c r="L16" s="28">
        <f t="shared" si="5"/>
        <v>0</v>
      </c>
      <c r="M16" s="29"/>
      <c r="N16" s="28">
        <f t="shared" si="6"/>
        <v>0</v>
      </c>
      <c r="O16" s="29"/>
      <c r="P16" s="28">
        <f t="shared" si="7"/>
        <v>0</v>
      </c>
      <c r="Q16" s="29"/>
      <c r="R16" s="28">
        <f t="shared" si="8"/>
        <v>0</v>
      </c>
      <c r="S16" s="29"/>
      <c r="T16" s="15">
        <f t="shared" si="21"/>
        <v>0</v>
      </c>
      <c r="U16" s="20">
        <f t="shared" si="10"/>
        <v>0</v>
      </c>
      <c r="V16" s="28">
        <f t="shared" si="11"/>
        <v>0</v>
      </c>
      <c r="W16" s="29"/>
      <c r="X16" s="28">
        <f t="shared" si="12"/>
        <v>0</v>
      </c>
      <c r="Y16" s="29"/>
      <c r="Z16" s="28">
        <f t="shared" si="13"/>
        <v>0</v>
      </c>
      <c r="AA16" s="29"/>
      <c r="AB16" s="28">
        <f t="shared" si="14"/>
        <v>0</v>
      </c>
      <c r="AC16" s="29"/>
      <c r="AD16" s="33">
        <f t="shared" si="15"/>
        <v>0</v>
      </c>
      <c r="AE16" s="20">
        <f t="shared" si="16"/>
        <v>0</v>
      </c>
      <c r="AF16" s="20"/>
      <c r="AG16" s="20"/>
      <c r="AH16" s="12">
        <f t="shared" si="17"/>
        <v>0</v>
      </c>
      <c r="AI16" s="17"/>
      <c r="AJ16" s="30">
        <f t="shared" si="18"/>
        <v>0</v>
      </c>
      <c r="AK16" s="24" t="str">
        <f t="shared" si="0"/>
        <v>F</v>
      </c>
    </row>
    <row r="17" spans="1:37" s="40" customFormat="1" ht="15" thickBot="1">
      <c r="A17" s="25">
        <v>9</v>
      </c>
      <c r="B17" s="26"/>
      <c r="C17" s="38"/>
      <c r="D17" s="9"/>
      <c r="E17" s="9"/>
      <c r="F17" s="15">
        <f t="shared" si="1"/>
        <v>0</v>
      </c>
      <c r="G17" s="20">
        <f t="shared" si="2"/>
        <v>0</v>
      </c>
      <c r="H17" s="28">
        <f t="shared" si="19"/>
        <v>0</v>
      </c>
      <c r="I17" s="29"/>
      <c r="J17" s="28">
        <f t="shared" si="20"/>
        <v>0</v>
      </c>
      <c r="K17" s="29"/>
      <c r="L17" s="28">
        <f t="shared" si="5"/>
        <v>0</v>
      </c>
      <c r="M17" s="29"/>
      <c r="N17" s="28">
        <f t="shared" si="6"/>
        <v>0</v>
      </c>
      <c r="O17" s="29"/>
      <c r="P17" s="28">
        <f t="shared" si="7"/>
        <v>0</v>
      </c>
      <c r="Q17" s="29"/>
      <c r="R17" s="28">
        <f t="shared" si="8"/>
        <v>0</v>
      </c>
      <c r="S17" s="29"/>
      <c r="T17" s="15">
        <f t="shared" si="21"/>
        <v>0</v>
      </c>
      <c r="U17" s="20">
        <f t="shared" si="10"/>
        <v>0</v>
      </c>
      <c r="V17" s="28">
        <f t="shared" si="11"/>
        <v>0</v>
      </c>
      <c r="W17" s="29"/>
      <c r="X17" s="28">
        <f t="shared" si="12"/>
        <v>0</v>
      </c>
      <c r="Y17" s="29"/>
      <c r="Z17" s="28">
        <f t="shared" si="13"/>
        <v>0</v>
      </c>
      <c r="AA17" s="29"/>
      <c r="AB17" s="28">
        <f t="shared" si="14"/>
        <v>0</v>
      </c>
      <c r="AC17" s="29"/>
      <c r="AD17" s="33">
        <f t="shared" si="15"/>
        <v>0</v>
      </c>
      <c r="AE17" s="20">
        <f t="shared" si="16"/>
        <v>0</v>
      </c>
      <c r="AF17" s="20"/>
      <c r="AG17" s="20"/>
      <c r="AH17" s="12">
        <f t="shared" si="17"/>
        <v>0</v>
      </c>
      <c r="AI17" s="17"/>
      <c r="AJ17" s="30">
        <f t="shared" si="18"/>
        <v>0</v>
      </c>
      <c r="AK17" s="24" t="str">
        <f t="shared" si="0"/>
        <v>F</v>
      </c>
    </row>
    <row r="18" spans="1:37" s="32" customFormat="1" ht="15" thickBot="1">
      <c r="A18" s="25">
        <v>10</v>
      </c>
      <c r="B18" s="26"/>
      <c r="C18" s="27"/>
      <c r="D18" s="9"/>
      <c r="E18" s="9"/>
      <c r="F18" s="15">
        <f t="shared" ref="F18" si="22">(H18+J18)/2</f>
        <v>0</v>
      </c>
      <c r="G18" s="20">
        <f t="shared" ref="G18" si="23">F18*0.05</f>
        <v>0</v>
      </c>
      <c r="H18" s="28">
        <f t="shared" si="19"/>
        <v>0</v>
      </c>
      <c r="I18" s="29"/>
      <c r="J18" s="28">
        <f t="shared" si="20"/>
        <v>0</v>
      </c>
      <c r="K18" s="29"/>
      <c r="L18" s="28">
        <f t="shared" ref="L18" si="24">M18*100/10</f>
        <v>0</v>
      </c>
      <c r="M18" s="29"/>
      <c r="N18" s="28">
        <f t="shared" ref="N18" si="25">O18*100/10</f>
        <v>0</v>
      </c>
      <c r="O18" s="29"/>
      <c r="P18" s="28">
        <f t="shared" ref="P18" si="26">Q18*100/10</f>
        <v>0</v>
      </c>
      <c r="Q18" s="29"/>
      <c r="R18" s="28">
        <f t="shared" ref="R18" si="27">S18*100/40</f>
        <v>0</v>
      </c>
      <c r="S18" s="29"/>
      <c r="T18" s="15">
        <f t="shared" ref="T18" si="28">AVERAGE(L18,N18,P18)</f>
        <v>0</v>
      </c>
      <c r="U18" s="20">
        <f t="shared" ref="U18" si="29">T18*0.25</f>
        <v>0</v>
      </c>
      <c r="V18" s="28">
        <f t="shared" ref="V18" si="30">W18*100/40</f>
        <v>0</v>
      </c>
      <c r="W18" s="29"/>
      <c r="X18" s="28">
        <f t="shared" ref="X18" si="31">Y18*100/40</f>
        <v>0</v>
      </c>
      <c r="Y18" s="29"/>
      <c r="Z18" s="28">
        <f t="shared" ref="Z18" si="32">AA18*100/40</f>
        <v>0</v>
      </c>
      <c r="AA18" s="29"/>
      <c r="AB18" s="28">
        <f t="shared" ref="AB18" si="33">AC18*100/40</f>
        <v>0</v>
      </c>
      <c r="AC18" s="29"/>
      <c r="AD18" s="33">
        <f t="shared" si="15"/>
        <v>0</v>
      </c>
      <c r="AE18" s="20">
        <f t="shared" ref="AE18" si="34">AD18*0.25</f>
        <v>0</v>
      </c>
      <c r="AF18" s="20"/>
      <c r="AG18" s="20"/>
      <c r="AH18" s="12">
        <f t="shared" ref="AH18" si="35">(AI18/82)*100*0.15</f>
        <v>0</v>
      </c>
      <c r="AI18" s="17"/>
      <c r="AJ18" s="30">
        <f t="shared" ref="AJ18" si="36">AH18+AE18+U18+AG18+D18+E18+G18+AF18</f>
        <v>0</v>
      </c>
      <c r="AK18" s="24" t="str">
        <f t="shared" si="0"/>
        <v>F</v>
      </c>
    </row>
    <row r="19" spans="1:37">
      <c r="I19" s="6"/>
      <c r="J19" s="6"/>
      <c r="S19" s="6"/>
      <c r="T19" s="6"/>
    </row>
    <row r="20" spans="1:37">
      <c r="I20" s="6"/>
      <c r="J20" s="6"/>
      <c r="S20" s="6"/>
      <c r="T20" s="6"/>
    </row>
    <row r="21" spans="1:37">
      <c r="I21" s="6"/>
      <c r="J21" s="6"/>
      <c r="S21" s="6"/>
      <c r="T21" s="6"/>
    </row>
    <row r="22" spans="1:37">
      <c r="B22" s="62" t="s">
        <v>14</v>
      </c>
      <c r="C22" s="63"/>
      <c r="I22" s="6"/>
      <c r="J22" s="6"/>
      <c r="S22" s="6"/>
      <c r="T22" s="6"/>
    </row>
    <row r="23" spans="1:37">
      <c r="B23" s="7" t="s">
        <v>15</v>
      </c>
      <c r="C23" s="7">
        <v>90</v>
      </c>
      <c r="I23" s="6"/>
      <c r="J23" s="6"/>
      <c r="S23" s="6"/>
      <c r="T23" s="6"/>
    </row>
    <row r="24" spans="1:37">
      <c r="B24" s="7" t="s">
        <v>16</v>
      </c>
      <c r="C24" s="7">
        <v>80</v>
      </c>
      <c r="I24" s="6"/>
      <c r="J24" s="6"/>
      <c r="S24" s="6"/>
      <c r="T24" s="6"/>
    </row>
    <row r="25" spans="1:37">
      <c r="B25" s="7" t="s">
        <v>17</v>
      </c>
      <c r="C25" s="7">
        <v>70</v>
      </c>
    </row>
    <row r="26" spans="1:37">
      <c r="B26" s="7" t="s">
        <v>18</v>
      </c>
      <c r="C26" s="7">
        <v>0</v>
      </c>
    </row>
  </sheetData>
  <sortState xmlns:xlrd2="http://schemas.microsoft.com/office/spreadsheetml/2017/richdata2" ref="B10:B18">
    <sortCondition ref="B9:B18"/>
  </sortState>
  <mergeCells count="31">
    <mergeCell ref="B22:C22"/>
    <mergeCell ref="A1:AK1"/>
    <mergeCell ref="A2:AK2"/>
    <mergeCell ref="A4:AK4"/>
    <mergeCell ref="A5:AK5"/>
    <mergeCell ref="AH7:AI7"/>
    <mergeCell ref="AJ7:AJ8"/>
    <mergeCell ref="AK7:AK8"/>
    <mergeCell ref="AH8:AI8"/>
    <mergeCell ref="A7:A8"/>
    <mergeCell ref="B7:B8"/>
    <mergeCell ref="C7:C8"/>
    <mergeCell ref="J8:K8"/>
    <mergeCell ref="L8:M8"/>
    <mergeCell ref="F7:G7"/>
    <mergeCell ref="H7:K7"/>
    <mergeCell ref="F8:G8"/>
    <mergeCell ref="H8:I8"/>
    <mergeCell ref="V7:AC7"/>
    <mergeCell ref="AD7:AE7"/>
    <mergeCell ref="Z8:AA8"/>
    <mergeCell ref="X8:Y8"/>
    <mergeCell ref="V8:W8"/>
    <mergeCell ref="N8:O8"/>
    <mergeCell ref="T8:U8"/>
    <mergeCell ref="R8:S8"/>
    <mergeCell ref="AB8:AC8"/>
    <mergeCell ref="AD8:AE8"/>
    <mergeCell ref="P8:Q8"/>
    <mergeCell ref="L7:S7"/>
    <mergeCell ref="T7:U7"/>
  </mergeCells>
  <pageMargins left="0.7" right="0.7" top="0.75" bottom="0.75" header="0.3" footer="0.3"/>
  <pageSetup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2668-2C87-40ED-AEDC-D81F7BCCD40F}">
  <dimension ref="A1:F9"/>
  <sheetViews>
    <sheetView topLeftCell="A6" zoomScale="60" zoomScaleNormal="60" workbookViewId="0">
      <selection activeCell="A6" sqref="A6:A9"/>
    </sheetView>
  </sheetViews>
  <sheetFormatPr defaultColWidth="9.21875" defaultRowHeight="14.4"/>
  <cols>
    <col min="1" max="1" width="17.109375" style="1" bestFit="1" customWidth="1"/>
    <col min="2" max="2" width="24.88671875" style="1" customWidth="1"/>
    <col min="3" max="3" width="24.44140625" style="1" customWidth="1"/>
    <col min="4" max="4" width="22.77734375" style="1" customWidth="1"/>
    <col min="5" max="16384" width="9.21875" style="1"/>
  </cols>
  <sheetData>
    <row r="1" spans="1:6">
      <c r="A1" s="1" t="s">
        <v>10</v>
      </c>
      <c r="B1" s="1" t="s">
        <v>12</v>
      </c>
      <c r="C1" s="1" t="s">
        <v>13</v>
      </c>
      <c r="D1" t="s">
        <v>20</v>
      </c>
    </row>
    <row r="2" spans="1:6" s="2" customFormat="1" ht="172.2" customHeight="1" thickBot="1">
      <c r="A2" s="26" t="s">
        <v>91</v>
      </c>
      <c r="B2" s="8" t="s">
        <v>45</v>
      </c>
      <c r="C2" s="8" t="s">
        <v>96</v>
      </c>
      <c r="D2" s="8" t="s">
        <v>49</v>
      </c>
      <c r="E2" s="8"/>
    </row>
    <row r="3" spans="1:6" s="2" customFormat="1" ht="87" thickBot="1">
      <c r="A3" s="41" t="s">
        <v>92</v>
      </c>
      <c r="B3" s="8" t="s">
        <v>97</v>
      </c>
      <c r="C3" s="8" t="s">
        <v>98</v>
      </c>
      <c r="D3" s="8" t="s">
        <v>50</v>
      </c>
    </row>
    <row r="4" spans="1:6" s="2" customFormat="1" ht="127.2" customHeight="1" thickBot="1">
      <c r="A4" s="26" t="s">
        <v>93</v>
      </c>
      <c r="B4" s="8" t="s">
        <v>55</v>
      </c>
      <c r="C4" s="8" t="s">
        <v>56</v>
      </c>
      <c r="D4" s="8" t="s">
        <v>51</v>
      </c>
      <c r="F4" s="8"/>
    </row>
    <row r="5" spans="1:6" ht="144.6" customHeight="1" thickBot="1">
      <c r="A5" s="26" t="s">
        <v>94</v>
      </c>
      <c r="B5" s="8" t="s">
        <v>40</v>
      </c>
      <c r="C5" s="8" t="s">
        <v>31</v>
      </c>
      <c r="D5" s="8" t="s">
        <v>52</v>
      </c>
    </row>
    <row r="6" spans="1:6" ht="130.19999999999999" thickBot="1">
      <c r="A6" s="26"/>
      <c r="B6" s="8" t="s">
        <v>63</v>
      </c>
      <c r="C6" s="8" t="s">
        <v>41</v>
      </c>
      <c r="D6" s="16" t="s">
        <v>53</v>
      </c>
    </row>
    <row r="7" spans="1:6" ht="159" thickBot="1">
      <c r="A7" s="26"/>
      <c r="B7" s="8" t="s">
        <v>68</v>
      </c>
      <c r="C7" s="8" t="s">
        <v>41</v>
      </c>
      <c r="D7" s="8" t="s">
        <v>54</v>
      </c>
    </row>
    <row r="8" spans="1:6" ht="132" customHeight="1" thickBot="1">
      <c r="A8" s="26"/>
      <c r="B8" s="8" t="s">
        <v>64</v>
      </c>
      <c r="C8" s="8" t="s">
        <v>31</v>
      </c>
      <c r="D8" s="18" t="s">
        <v>48</v>
      </c>
    </row>
    <row r="9" spans="1:6" ht="129.6" customHeight="1" thickBot="1">
      <c r="A9" s="37"/>
      <c r="B9" s="8" t="s">
        <v>62</v>
      </c>
      <c r="C9" s="8" t="s">
        <v>41</v>
      </c>
      <c r="D9"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C942D-E197-420B-86AE-5797DDCFB81A}">
  <dimension ref="A1:AK19"/>
  <sheetViews>
    <sheetView tabSelected="1" zoomScale="90" zoomScaleNormal="90" workbookViewId="0">
      <pane xSplit="2" ySplit="2" topLeftCell="R3" activePane="bottomRight" state="frozen"/>
      <selection pane="topRight" activeCell="C1" sqref="C1"/>
      <selection pane="bottomLeft" activeCell="A3" sqref="A3"/>
      <selection pane="bottomRight" activeCell="AL11" sqref="AL11"/>
    </sheetView>
  </sheetViews>
  <sheetFormatPr defaultColWidth="9.21875" defaultRowHeight="14.4"/>
  <cols>
    <col min="1" max="1" width="4.21875" style="3" bestFit="1" customWidth="1"/>
    <col min="2" max="2" width="29.109375" style="3" customWidth="1"/>
    <col min="3" max="3" width="15.77734375" style="3" customWidth="1"/>
    <col min="4" max="5" width="12.21875" style="3" customWidth="1"/>
    <col min="6" max="6" width="8.44140625" style="3" customWidth="1"/>
    <col min="7" max="7" width="8.109375" style="3" customWidth="1"/>
    <col min="8" max="8" width="9.21875" style="3" customWidth="1"/>
    <col min="9" max="9" width="5.77734375" style="3" customWidth="1"/>
    <col min="10" max="10" width="8.44140625" style="3" customWidth="1"/>
    <col min="11" max="11" width="6.44140625" style="3" customWidth="1"/>
    <col min="12" max="12" width="7.21875" style="3" bestFit="1" customWidth="1"/>
    <col min="13" max="15" width="6.6640625" style="3" customWidth="1"/>
    <col min="16" max="16" width="8" style="3" customWidth="1"/>
    <col min="17" max="17" width="8.77734375" style="3" customWidth="1"/>
    <col min="18" max="18" width="7.77734375" style="3" customWidth="1"/>
    <col min="19" max="19" width="5.77734375" style="3" customWidth="1"/>
    <col min="20" max="20" width="8.44140625" style="3" customWidth="1"/>
    <col min="21" max="21" width="7.33203125" style="3" bestFit="1" customWidth="1"/>
    <col min="22" max="22" width="8.77734375" style="3" customWidth="1"/>
    <col min="23" max="23" width="6.44140625" style="3" customWidth="1"/>
    <col min="24" max="24" width="10.21875" style="3" customWidth="1"/>
    <col min="25" max="25" width="7.21875" style="3" customWidth="1"/>
    <col min="26" max="26" width="8.109375" style="3" bestFit="1" customWidth="1"/>
    <col min="27" max="27" width="6.77734375" style="3" customWidth="1"/>
    <col min="28" max="28" width="10.21875" style="3" customWidth="1"/>
    <col min="29" max="29" width="6.5546875" style="3" customWidth="1"/>
    <col min="30" max="30" width="9" style="3" customWidth="1"/>
    <col min="31" max="31" width="11.6640625" style="3" bestFit="1" customWidth="1"/>
    <col min="32" max="32" width="11.6640625" style="3" customWidth="1"/>
    <col min="33" max="33" width="16.77734375" style="3" bestFit="1" customWidth="1"/>
    <col min="34" max="34" width="9.6640625" style="3" customWidth="1"/>
    <col min="35" max="35" width="9.109375" style="3" customWidth="1"/>
    <col min="36" max="36" width="12.77734375" style="3" customWidth="1"/>
    <col min="37" max="16384" width="9.21875" style="3"/>
  </cols>
  <sheetData>
    <row r="1" spans="1:37" ht="21">
      <c r="A1" s="64" t="s">
        <v>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row>
    <row r="2" spans="1:37" ht="25.5" customHeight="1">
      <c r="A2" s="64" t="s">
        <v>73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row>
    <row r="4" spans="1:37" ht="21">
      <c r="A4" s="65" t="s">
        <v>76</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row>
    <row r="5" spans="1:37" ht="18">
      <c r="A5" s="66" t="s">
        <v>19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row>
    <row r="7" spans="1:37">
      <c r="A7" s="74" t="s">
        <v>0</v>
      </c>
      <c r="B7" s="75" t="s">
        <v>1</v>
      </c>
      <c r="C7" s="75" t="s">
        <v>2</v>
      </c>
      <c r="D7" s="4" t="s">
        <v>5</v>
      </c>
      <c r="E7" s="4" t="s">
        <v>7</v>
      </c>
      <c r="F7" s="50" t="s">
        <v>23</v>
      </c>
      <c r="G7" s="51"/>
      <c r="H7" s="77" t="s">
        <v>6</v>
      </c>
      <c r="I7" s="78"/>
      <c r="J7" s="78"/>
      <c r="K7" s="78"/>
      <c r="L7" s="60" t="s">
        <v>22</v>
      </c>
      <c r="M7" s="61"/>
      <c r="N7" s="61"/>
      <c r="O7" s="61"/>
      <c r="P7" s="61"/>
      <c r="Q7" s="61"/>
      <c r="R7" s="61"/>
      <c r="S7" s="61"/>
      <c r="T7" s="50" t="s">
        <v>28</v>
      </c>
      <c r="U7" s="51"/>
      <c r="V7" s="48" t="s">
        <v>21</v>
      </c>
      <c r="W7" s="49"/>
      <c r="X7" s="49"/>
      <c r="Y7" s="49"/>
      <c r="Z7" s="49"/>
      <c r="AA7" s="49"/>
      <c r="AB7" s="49"/>
      <c r="AC7" s="49"/>
      <c r="AD7" s="50" t="s">
        <v>8</v>
      </c>
      <c r="AE7" s="51"/>
      <c r="AF7" s="13" t="s">
        <v>9</v>
      </c>
      <c r="AG7" s="13" t="s">
        <v>30</v>
      </c>
      <c r="AH7" s="58" t="s">
        <v>35</v>
      </c>
      <c r="AI7" s="67"/>
      <c r="AJ7" s="68" t="s">
        <v>3</v>
      </c>
      <c r="AK7" s="70" t="s">
        <v>11</v>
      </c>
    </row>
    <row r="8" spans="1:37" ht="15" thickBot="1">
      <c r="A8" s="74"/>
      <c r="B8" s="76"/>
      <c r="C8" s="76"/>
      <c r="D8" s="5" t="s">
        <v>24</v>
      </c>
      <c r="E8" s="5" t="s">
        <v>25</v>
      </c>
      <c r="F8" s="44" t="s">
        <v>26</v>
      </c>
      <c r="G8" s="45"/>
      <c r="H8" s="46">
        <v>1</v>
      </c>
      <c r="I8" s="47"/>
      <c r="J8" s="46">
        <v>2</v>
      </c>
      <c r="K8" s="47"/>
      <c r="L8" s="54">
        <v>1</v>
      </c>
      <c r="M8" s="55"/>
      <c r="N8" s="54">
        <v>2</v>
      </c>
      <c r="O8" s="55"/>
      <c r="P8" s="54">
        <v>3</v>
      </c>
      <c r="Q8" s="55"/>
      <c r="R8" s="54">
        <v>4</v>
      </c>
      <c r="S8" s="55"/>
      <c r="T8" s="56" t="s">
        <v>27</v>
      </c>
      <c r="U8" s="57"/>
      <c r="V8" s="52">
        <v>1</v>
      </c>
      <c r="W8" s="53"/>
      <c r="X8" s="52">
        <v>2</v>
      </c>
      <c r="Y8" s="53"/>
      <c r="Z8" s="52">
        <v>3</v>
      </c>
      <c r="AA8" s="53"/>
      <c r="AB8" s="52">
        <v>4</v>
      </c>
      <c r="AC8" s="53"/>
      <c r="AD8" s="58" t="s">
        <v>29</v>
      </c>
      <c r="AE8" s="59"/>
      <c r="AF8" s="23" t="s">
        <v>36</v>
      </c>
      <c r="AG8" s="14" t="s">
        <v>38</v>
      </c>
      <c r="AH8" s="72" t="s">
        <v>37</v>
      </c>
      <c r="AI8" s="73"/>
      <c r="AJ8" s="69"/>
      <c r="AK8" s="71"/>
    </row>
    <row r="9" spans="1:37" s="32" customFormat="1" ht="15" thickBot="1">
      <c r="A9" s="25">
        <v>1</v>
      </c>
      <c r="B9" s="42" t="s">
        <v>88</v>
      </c>
      <c r="C9" s="34"/>
      <c r="D9" s="9">
        <v>4</v>
      </c>
      <c r="E9" s="9">
        <v>4</v>
      </c>
      <c r="F9" s="15">
        <f>(H9+J9)/2</f>
        <v>57.150063051702389</v>
      </c>
      <c r="G9" s="20">
        <f>F9*0.05</f>
        <v>2.8575031525851196</v>
      </c>
      <c r="H9" s="28">
        <f>I9*100/61</f>
        <v>57.377049180327866</v>
      </c>
      <c r="I9" s="29">
        <v>35</v>
      </c>
      <c r="J9" s="28">
        <f>K9*100/65</f>
        <v>56.92307692307692</v>
      </c>
      <c r="K9" s="29">
        <v>37</v>
      </c>
      <c r="L9" s="28">
        <f>M9*100/10</f>
        <v>70</v>
      </c>
      <c r="M9" s="29">
        <v>7</v>
      </c>
      <c r="N9" s="28">
        <f>O9*100/10</f>
        <v>65</v>
      </c>
      <c r="O9" s="29">
        <v>6.5</v>
      </c>
      <c r="P9" s="28">
        <f>Q9*100/10</f>
        <v>65</v>
      </c>
      <c r="Q9" s="29">
        <v>6.5</v>
      </c>
      <c r="R9" s="28">
        <f>S9*100/40</f>
        <v>0</v>
      </c>
      <c r="S9" s="29"/>
      <c r="T9" s="15">
        <f>AVERAGE(L9,N9,P9)</f>
        <v>66.666666666666671</v>
      </c>
      <c r="U9" s="20">
        <f>T9*0.25</f>
        <v>16.666666666666668</v>
      </c>
      <c r="V9" s="28">
        <f>W9*100/40</f>
        <v>82.5</v>
      </c>
      <c r="W9" s="29">
        <v>33</v>
      </c>
      <c r="X9" s="28">
        <f>Y9*100/40</f>
        <v>77.5</v>
      </c>
      <c r="Y9" s="29">
        <v>31</v>
      </c>
      <c r="Z9" s="28">
        <f>AA9*100/40</f>
        <v>77.5</v>
      </c>
      <c r="AA9" s="29">
        <v>31</v>
      </c>
      <c r="AB9" s="28">
        <f>AC9*100/40</f>
        <v>0</v>
      </c>
      <c r="AC9" s="29"/>
      <c r="AD9" s="33">
        <f>AVERAGE(V9,X9,Z9)</f>
        <v>79.166666666666671</v>
      </c>
      <c r="AE9" s="20">
        <f>AD9*0.25</f>
        <v>19.791666666666668</v>
      </c>
      <c r="AF9" s="20">
        <v>7.5</v>
      </c>
      <c r="AG9" s="20">
        <v>8</v>
      </c>
      <c r="AH9" s="12">
        <f>(AI9/65)*100*0.15</f>
        <v>8.0769230769230766</v>
      </c>
      <c r="AI9" s="17">
        <v>35</v>
      </c>
      <c r="AJ9" s="30">
        <f>AH9+AE9+U9+AG9+D9+E9+G9+AF9</f>
        <v>70.892759562841519</v>
      </c>
      <c r="AK9" s="24" t="str">
        <f>IF(AJ9&gt;=$C$16,$B$16,IF(AJ9&gt;=$C$17,$B$17,IF(AJ9&gt;=$C$18,$B$18,IF(AJ9&gt;=$C$19,$B$19))))</f>
        <v>C</v>
      </c>
    </row>
    <row r="10" spans="1:37" s="32" customFormat="1" ht="15" thickBot="1">
      <c r="A10" s="25">
        <v>2</v>
      </c>
      <c r="B10" s="41" t="s">
        <v>89</v>
      </c>
      <c r="C10" s="27"/>
      <c r="D10" s="9"/>
      <c r="E10" s="9"/>
      <c r="F10" s="15">
        <f t="shared" ref="F10:F11" si="0">(H10+J10)/2</f>
        <v>24.590163934426229</v>
      </c>
      <c r="G10" s="20">
        <f t="shared" ref="G10:G11" si="1">F10*0.05</f>
        <v>1.2295081967213115</v>
      </c>
      <c r="H10" s="28">
        <f t="shared" ref="H10:H11" si="2">I10*100/61</f>
        <v>49.180327868852459</v>
      </c>
      <c r="I10" s="29">
        <v>30</v>
      </c>
      <c r="J10" s="28">
        <f t="shared" ref="J10:J11" si="3">K10*100/65</f>
        <v>0</v>
      </c>
      <c r="K10" s="29"/>
      <c r="L10" s="28">
        <f t="shared" ref="L10:L11" si="4">M10*100/10</f>
        <v>0</v>
      </c>
      <c r="M10" s="29"/>
      <c r="N10" s="28">
        <f t="shared" ref="N10:N11" si="5">O10*100/10</f>
        <v>0</v>
      </c>
      <c r="O10" s="29"/>
      <c r="P10" s="28">
        <f t="shared" ref="P10:P11" si="6">Q10*100/10</f>
        <v>0</v>
      </c>
      <c r="Q10" s="29"/>
      <c r="R10" s="28">
        <f t="shared" ref="R10:R11" si="7">S10*100/40</f>
        <v>0</v>
      </c>
      <c r="S10" s="29"/>
      <c r="T10" s="15">
        <f t="shared" ref="T10:T11" si="8">AVERAGE(L10,N10,P10)</f>
        <v>0</v>
      </c>
      <c r="U10" s="20">
        <f t="shared" ref="U10:U11" si="9">T10*0.25</f>
        <v>0</v>
      </c>
      <c r="V10" s="28">
        <f t="shared" ref="V10:V11" si="10">W10*100/40</f>
        <v>82.5</v>
      </c>
      <c r="W10" s="29">
        <v>33</v>
      </c>
      <c r="X10" s="28">
        <f t="shared" ref="X10:X11" si="11">Y10*100/40</f>
        <v>0</v>
      </c>
      <c r="Y10" s="29"/>
      <c r="Z10" s="28">
        <f t="shared" ref="Z10:Z11" si="12">AA10*100/40</f>
        <v>0</v>
      </c>
      <c r="AA10" s="29"/>
      <c r="AB10" s="28">
        <f t="shared" ref="AB10:AB11" si="13">AC10*100/40</f>
        <v>0</v>
      </c>
      <c r="AC10" s="29"/>
      <c r="AD10" s="33">
        <f t="shared" ref="AD10:AD11" si="14">AVERAGE(V10,X10,Z10)</f>
        <v>27.5</v>
      </c>
      <c r="AE10" s="20">
        <f t="shared" ref="AE10:AE11" si="15">AD10*0.25</f>
        <v>6.875</v>
      </c>
      <c r="AF10" s="20">
        <v>8</v>
      </c>
      <c r="AG10" s="20">
        <v>8</v>
      </c>
      <c r="AH10" s="12">
        <f t="shared" ref="AH10:AH11" si="16">(AI10/65)*100*0.15</f>
        <v>0</v>
      </c>
      <c r="AI10" s="17"/>
      <c r="AJ10" s="30">
        <f t="shared" ref="AJ10:AJ11" si="17">AH10+AE10+U10+AG10+D10+E10+G10+AF10</f>
        <v>24.104508196721312</v>
      </c>
      <c r="AK10" s="24" t="str">
        <f>IF(AJ10&gt;=$C$16,$B$16,IF(AJ10&gt;=$C$17,$B$17,IF(AJ10&gt;=$C$18,$B$18,IF(AJ10&gt;=$C$19,$B$19))))</f>
        <v>F</v>
      </c>
    </row>
    <row r="11" spans="1:37" s="40" customFormat="1" ht="15" thickBot="1">
      <c r="A11" s="25">
        <v>3</v>
      </c>
      <c r="B11" s="26" t="s">
        <v>90</v>
      </c>
      <c r="C11" s="27"/>
      <c r="D11" s="9">
        <v>4.5</v>
      </c>
      <c r="E11" s="9">
        <v>4</v>
      </c>
      <c r="F11" s="15">
        <f t="shared" si="0"/>
        <v>66.683480453972265</v>
      </c>
      <c r="G11" s="20">
        <f t="shared" si="1"/>
        <v>3.3341740226986136</v>
      </c>
      <c r="H11" s="28">
        <f t="shared" si="2"/>
        <v>67.213114754098356</v>
      </c>
      <c r="I11" s="29">
        <v>41</v>
      </c>
      <c r="J11" s="28">
        <f t="shared" si="3"/>
        <v>66.15384615384616</v>
      </c>
      <c r="K11" s="29">
        <v>43</v>
      </c>
      <c r="L11" s="28">
        <f t="shared" si="4"/>
        <v>70</v>
      </c>
      <c r="M11" s="29">
        <v>7</v>
      </c>
      <c r="N11" s="28">
        <f t="shared" si="5"/>
        <v>70</v>
      </c>
      <c r="O11" s="29">
        <v>7</v>
      </c>
      <c r="P11" s="28">
        <f t="shared" si="6"/>
        <v>70</v>
      </c>
      <c r="Q11" s="29">
        <v>7</v>
      </c>
      <c r="R11" s="28">
        <f t="shared" si="7"/>
        <v>0</v>
      </c>
      <c r="S11" s="29"/>
      <c r="T11" s="15">
        <f t="shared" si="8"/>
        <v>70</v>
      </c>
      <c r="U11" s="20">
        <f t="shared" si="9"/>
        <v>17.5</v>
      </c>
      <c r="V11" s="28">
        <f t="shared" si="10"/>
        <v>82.5</v>
      </c>
      <c r="W11" s="29">
        <v>33</v>
      </c>
      <c r="X11" s="28">
        <f t="shared" si="11"/>
        <v>77.5</v>
      </c>
      <c r="Y11" s="29">
        <v>31</v>
      </c>
      <c r="Z11" s="28">
        <f t="shared" si="12"/>
        <v>80</v>
      </c>
      <c r="AA11" s="29">
        <v>32</v>
      </c>
      <c r="AB11" s="28">
        <f t="shared" si="13"/>
        <v>0</v>
      </c>
      <c r="AC11" s="39"/>
      <c r="AD11" s="33">
        <f t="shared" si="14"/>
        <v>80</v>
      </c>
      <c r="AE11" s="20">
        <f t="shared" si="15"/>
        <v>20</v>
      </c>
      <c r="AF11" s="20">
        <v>8</v>
      </c>
      <c r="AG11" s="20">
        <v>8</v>
      </c>
      <c r="AH11" s="12">
        <f t="shared" si="16"/>
        <v>9</v>
      </c>
      <c r="AI11" s="17">
        <v>39</v>
      </c>
      <c r="AJ11" s="30">
        <f t="shared" si="17"/>
        <v>74.334174022698619</v>
      </c>
      <c r="AK11" s="24" t="str">
        <f>IF(AJ11&gt;=$C$16,$B$16,IF(AJ11&gt;=$C$17,$B$17,IF(AJ11&gt;=$C$18,$B$18,IF(AJ11&gt;=$C$19,$B$19))))</f>
        <v>C</v>
      </c>
    </row>
    <row r="12" spans="1:37">
      <c r="I12" s="6"/>
      <c r="J12" s="6"/>
      <c r="S12" s="6"/>
      <c r="T12" s="6"/>
    </row>
    <row r="13" spans="1:37">
      <c r="I13" s="6"/>
      <c r="J13" s="6"/>
      <c r="S13" s="6"/>
      <c r="T13" s="6"/>
    </row>
    <row r="14" spans="1:37">
      <c r="I14" s="6"/>
      <c r="J14" s="6"/>
      <c r="S14" s="6"/>
      <c r="T14" s="6"/>
    </row>
    <row r="15" spans="1:37">
      <c r="B15" s="62" t="s">
        <v>14</v>
      </c>
      <c r="C15" s="63"/>
      <c r="I15" s="6"/>
      <c r="J15" s="6"/>
      <c r="S15" s="6"/>
      <c r="T15" s="6"/>
    </row>
    <row r="16" spans="1:37">
      <c r="B16" s="7" t="s">
        <v>15</v>
      </c>
      <c r="C16" s="7">
        <v>90</v>
      </c>
      <c r="I16" s="6"/>
      <c r="J16" s="6"/>
      <c r="S16" s="6"/>
      <c r="T16" s="6"/>
    </row>
    <row r="17" spans="2:20">
      <c r="B17" s="7" t="s">
        <v>16</v>
      </c>
      <c r="C17" s="7">
        <v>80</v>
      </c>
      <c r="I17" s="6"/>
      <c r="J17" s="6"/>
      <c r="S17" s="6"/>
      <c r="T17" s="6"/>
    </row>
    <row r="18" spans="2:20">
      <c r="B18" s="7" t="s">
        <v>17</v>
      </c>
      <c r="C18" s="7">
        <v>70</v>
      </c>
    </row>
    <row r="19" spans="2:20">
      <c r="B19" s="7" t="s">
        <v>18</v>
      </c>
      <c r="C19" s="7">
        <v>0</v>
      </c>
    </row>
  </sheetData>
  <sortState xmlns:xlrd2="http://schemas.microsoft.com/office/spreadsheetml/2017/richdata2" ref="B9:B11">
    <sortCondition ref="B9:B11"/>
  </sortState>
  <mergeCells count="31">
    <mergeCell ref="B15:C15"/>
    <mergeCell ref="AK7:AK8"/>
    <mergeCell ref="A1:AK1"/>
    <mergeCell ref="A2:AK2"/>
    <mergeCell ref="A4:AK4"/>
    <mergeCell ref="A5:AK5"/>
    <mergeCell ref="C7:C8"/>
    <mergeCell ref="F7:G7"/>
    <mergeCell ref="H7:K7"/>
    <mergeCell ref="L7:S7"/>
    <mergeCell ref="T7:U7"/>
    <mergeCell ref="V7:AC7"/>
    <mergeCell ref="AD7:AE7"/>
    <mergeCell ref="AH7:AI7"/>
    <mergeCell ref="AJ7:AJ8"/>
    <mergeCell ref="F8:G8"/>
    <mergeCell ref="H8:I8"/>
    <mergeCell ref="AB8:AC8"/>
    <mergeCell ref="AD8:AE8"/>
    <mergeCell ref="AH8:AI8"/>
    <mergeCell ref="A7:A8"/>
    <mergeCell ref="R8:S8"/>
    <mergeCell ref="T8:U8"/>
    <mergeCell ref="V8:W8"/>
    <mergeCell ref="X8:Y8"/>
    <mergeCell ref="Z8:AA8"/>
    <mergeCell ref="J8:K8"/>
    <mergeCell ref="B7:B8"/>
    <mergeCell ref="L8:M8"/>
    <mergeCell ref="N8:O8"/>
    <mergeCell ref="P8:Q8"/>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1BC1-1E44-44DD-9798-AC3C1FC1FDCC}">
  <dimension ref="A1:D13"/>
  <sheetViews>
    <sheetView zoomScale="60" zoomScaleNormal="60" workbookViewId="0">
      <selection activeCell="C3" sqref="C3"/>
    </sheetView>
  </sheetViews>
  <sheetFormatPr defaultColWidth="9.21875" defaultRowHeight="14.4"/>
  <cols>
    <col min="1" max="1" width="17.109375" style="1" bestFit="1" customWidth="1"/>
    <col min="2" max="2" width="24.88671875" style="1" customWidth="1"/>
    <col min="3" max="3" width="24.44140625" style="1" customWidth="1"/>
    <col min="4" max="4" width="22.77734375" style="1" customWidth="1"/>
    <col min="5" max="16384" width="9.21875" style="1"/>
  </cols>
  <sheetData>
    <row r="1" spans="1:4">
      <c r="A1" s="1" t="s">
        <v>10</v>
      </c>
      <c r="B1" s="1" t="s">
        <v>12</v>
      </c>
      <c r="C1" s="1" t="s">
        <v>13</v>
      </c>
      <c r="D1" t="s">
        <v>20</v>
      </c>
    </row>
    <row r="2" spans="1:4" s="2" customFormat="1" ht="159" thickBot="1">
      <c r="A2" s="42" t="s">
        <v>88</v>
      </c>
      <c r="B2" s="8" t="s">
        <v>100</v>
      </c>
      <c r="C2" s="8" t="s">
        <v>43</v>
      </c>
      <c r="D2" s="8" t="s">
        <v>44</v>
      </c>
    </row>
    <row r="3" spans="1:4" s="2" customFormat="1" ht="101.4" thickBot="1">
      <c r="A3" s="41" t="s">
        <v>89</v>
      </c>
      <c r="B3" s="8" t="s">
        <v>70</v>
      </c>
      <c r="C3" s="8" t="s">
        <v>72</v>
      </c>
      <c r="D3" s="8" t="s">
        <v>44</v>
      </c>
    </row>
    <row r="4" spans="1:4" s="2" customFormat="1" ht="130.19999999999999" thickBot="1">
      <c r="A4" s="26" t="s">
        <v>90</v>
      </c>
      <c r="B4" s="8" t="s">
        <v>99</v>
      </c>
      <c r="C4" s="8" t="s">
        <v>67</v>
      </c>
      <c r="D4" s="8" t="s">
        <v>46</v>
      </c>
    </row>
    <row r="5" spans="1:4" s="2" customFormat="1" ht="101.4" thickBot="1">
      <c r="A5" s="26"/>
      <c r="B5" s="8" t="s">
        <v>69</v>
      </c>
      <c r="C5" s="8" t="s">
        <v>41</v>
      </c>
      <c r="D5" s="8" t="s">
        <v>47</v>
      </c>
    </row>
    <row r="6" spans="1:4" s="2" customFormat="1" ht="101.4" thickBot="1">
      <c r="A6" s="26"/>
      <c r="B6" s="8" t="s">
        <v>70</v>
      </c>
      <c r="C6" s="8" t="s">
        <v>72</v>
      </c>
      <c r="D6" s="8"/>
    </row>
    <row r="7" spans="1:4" ht="101.4" thickBot="1">
      <c r="A7" s="26"/>
      <c r="B7" s="8" t="s">
        <v>70</v>
      </c>
      <c r="C7" s="8" t="s">
        <v>72</v>
      </c>
      <c r="D7" s="16"/>
    </row>
    <row r="8" spans="1:4" ht="101.4" thickBot="1">
      <c r="A8" s="26"/>
      <c r="B8" s="8" t="s">
        <v>69</v>
      </c>
      <c r="C8" s="8" t="s">
        <v>41</v>
      </c>
    </row>
    <row r="9" spans="1:4" ht="130.19999999999999" thickBot="1">
      <c r="A9" s="26"/>
      <c r="B9" s="8" t="s">
        <v>71</v>
      </c>
      <c r="C9" s="8" t="s">
        <v>31</v>
      </c>
    </row>
    <row r="10" spans="1:4" ht="101.4" thickBot="1">
      <c r="A10" s="26"/>
      <c r="B10" s="8" t="s">
        <v>70</v>
      </c>
      <c r="C10" s="8" t="s">
        <v>72</v>
      </c>
    </row>
    <row r="11" spans="1:4" ht="101.4" thickBot="1">
      <c r="A11" s="26"/>
      <c r="B11" s="8" t="s">
        <v>70</v>
      </c>
      <c r="C11" s="8" t="s">
        <v>72</v>
      </c>
    </row>
    <row r="12" spans="1:4" ht="144.6" thickBot="1">
      <c r="A12" s="37"/>
      <c r="B12" s="8" t="s">
        <v>60</v>
      </c>
      <c r="C12" s="8" t="s">
        <v>41</v>
      </c>
    </row>
    <row r="13" spans="1:4" ht="115.8" thickBot="1">
      <c r="A13" s="37"/>
      <c r="B13" s="8" t="s">
        <v>61</v>
      </c>
      <c r="C13" s="8"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CF6CF-0ED6-4711-9B39-94DB748BAE89}">
  <dimension ref="A1:AM24"/>
  <sheetViews>
    <sheetView zoomScale="90" zoomScaleNormal="90" workbookViewId="0">
      <pane xSplit="2" ySplit="8" topLeftCell="R9" activePane="bottomRight" state="frozen"/>
      <selection pane="topRight" activeCell="C1" sqref="C1"/>
      <selection pane="bottomLeft" activeCell="A9" sqref="A9"/>
      <selection pane="bottomRight" activeCell="AM11" sqref="AM11"/>
    </sheetView>
  </sheetViews>
  <sheetFormatPr defaultColWidth="9.21875" defaultRowHeight="14.4"/>
  <cols>
    <col min="1" max="1" width="2.77734375" style="3" customWidth="1"/>
    <col min="2" max="2" width="21.21875" style="3" customWidth="1"/>
    <col min="3" max="3" width="15.77734375" style="3" customWidth="1"/>
    <col min="4" max="5" width="12.21875" style="3" customWidth="1"/>
    <col min="6" max="6" width="8.44140625" style="3" customWidth="1"/>
    <col min="7" max="7" width="8.109375" style="3" customWidth="1"/>
    <col min="8" max="8" width="9.21875" style="3"/>
    <col min="9" max="9" width="5.77734375" style="3" customWidth="1"/>
    <col min="10" max="10" width="8.44140625" style="3" customWidth="1"/>
    <col min="11" max="11" width="6.44140625" style="3" customWidth="1"/>
    <col min="12" max="15" width="6.6640625" style="3" customWidth="1"/>
    <col min="16" max="16" width="8" style="3" customWidth="1"/>
    <col min="17" max="17" width="8.77734375" style="3" customWidth="1"/>
    <col min="18" max="18" width="7.77734375" style="3" customWidth="1"/>
    <col min="19" max="19" width="5.77734375" style="3" customWidth="1"/>
    <col min="20" max="20" width="8.44140625" style="3" customWidth="1"/>
    <col min="21" max="21" width="7.33203125" style="3" bestFit="1" customWidth="1"/>
    <col min="22" max="22" width="8.77734375" style="3" customWidth="1"/>
    <col min="23" max="23" width="6.44140625" style="3" customWidth="1"/>
    <col min="24" max="24" width="10.21875" style="3" customWidth="1"/>
    <col min="25" max="25" width="7.21875" style="3" customWidth="1"/>
    <col min="26" max="26" width="8.109375" style="3" bestFit="1" customWidth="1"/>
    <col min="27" max="27" width="6.77734375" style="3" customWidth="1"/>
    <col min="28" max="28" width="10.21875" style="3" customWidth="1"/>
    <col min="29" max="29" width="6.5546875" style="3" customWidth="1"/>
    <col min="30" max="30" width="9" style="3" customWidth="1"/>
    <col min="31" max="31" width="11.6640625" style="3" bestFit="1" customWidth="1"/>
    <col min="32" max="32" width="11.6640625" style="3" customWidth="1"/>
    <col min="33" max="33" width="16.77734375" style="3" bestFit="1" customWidth="1"/>
    <col min="34" max="34" width="9.6640625" style="3" customWidth="1"/>
    <col min="35" max="35" width="9.109375" style="3" customWidth="1"/>
    <col min="36" max="16384" width="9.21875" style="3"/>
  </cols>
  <sheetData>
    <row r="1" spans="1:39" ht="21">
      <c r="A1" s="64" t="s">
        <v>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1:39" ht="25.5" customHeight="1">
      <c r="A2" s="64" t="s">
        <v>73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row>
    <row r="4" spans="1:39" ht="21">
      <c r="A4" s="65" t="s">
        <v>75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39" ht="18">
      <c r="A5" s="66" t="s">
        <v>19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row>
    <row r="7" spans="1:39">
      <c r="A7" s="74" t="s">
        <v>0</v>
      </c>
      <c r="B7" s="75" t="s">
        <v>1</v>
      </c>
      <c r="C7" s="75" t="s">
        <v>2</v>
      </c>
      <c r="D7" s="4" t="s">
        <v>5</v>
      </c>
      <c r="E7" s="4" t="s">
        <v>7</v>
      </c>
      <c r="F7" s="50" t="s">
        <v>23</v>
      </c>
      <c r="G7" s="51"/>
      <c r="H7" s="77" t="s">
        <v>6</v>
      </c>
      <c r="I7" s="78"/>
      <c r="J7" s="78"/>
      <c r="K7" s="78"/>
      <c r="L7" s="60" t="s">
        <v>22</v>
      </c>
      <c r="M7" s="61"/>
      <c r="N7" s="61"/>
      <c r="O7" s="61"/>
      <c r="P7" s="61"/>
      <c r="Q7" s="61"/>
      <c r="R7" s="61"/>
      <c r="S7" s="61"/>
      <c r="T7" s="50" t="s">
        <v>28</v>
      </c>
      <c r="U7" s="51"/>
      <c r="V7" s="48" t="s">
        <v>21</v>
      </c>
      <c r="W7" s="49"/>
      <c r="X7" s="49"/>
      <c r="Y7" s="49"/>
      <c r="Z7" s="49"/>
      <c r="AA7" s="49"/>
      <c r="AB7" s="49"/>
      <c r="AC7" s="49"/>
      <c r="AD7" s="50" t="s">
        <v>8</v>
      </c>
      <c r="AE7" s="51"/>
      <c r="AF7" s="13" t="s">
        <v>9</v>
      </c>
      <c r="AG7" s="13" t="s">
        <v>30</v>
      </c>
      <c r="AH7" s="58" t="s">
        <v>30</v>
      </c>
      <c r="AI7" s="67"/>
      <c r="AJ7" s="67"/>
      <c r="AK7" s="59"/>
      <c r="AL7" s="68" t="s">
        <v>3</v>
      </c>
      <c r="AM7" s="70" t="s">
        <v>11</v>
      </c>
    </row>
    <row r="8" spans="1:39" ht="15" thickBot="1">
      <c r="A8" s="74"/>
      <c r="B8" s="76"/>
      <c r="C8" s="76"/>
      <c r="D8" s="5" t="s">
        <v>24</v>
      </c>
      <c r="E8" s="5" t="s">
        <v>25</v>
      </c>
      <c r="F8" s="44" t="s">
        <v>26</v>
      </c>
      <c r="G8" s="45"/>
      <c r="H8" s="46">
        <v>1</v>
      </c>
      <c r="I8" s="47"/>
      <c r="J8" s="46">
        <v>2</v>
      </c>
      <c r="K8" s="47"/>
      <c r="L8" s="54">
        <v>1</v>
      </c>
      <c r="M8" s="55"/>
      <c r="N8" s="54">
        <v>2</v>
      </c>
      <c r="O8" s="55"/>
      <c r="P8" s="54">
        <v>3</v>
      </c>
      <c r="Q8" s="55"/>
      <c r="R8" s="54">
        <v>4</v>
      </c>
      <c r="S8" s="55"/>
      <c r="T8" s="56" t="s">
        <v>27</v>
      </c>
      <c r="U8" s="57"/>
      <c r="V8" s="52">
        <v>1</v>
      </c>
      <c r="W8" s="53"/>
      <c r="X8" s="52">
        <v>2</v>
      </c>
      <c r="Y8" s="53"/>
      <c r="Z8" s="52">
        <v>3</v>
      </c>
      <c r="AA8" s="53"/>
      <c r="AB8" s="52">
        <v>4</v>
      </c>
      <c r="AC8" s="53"/>
      <c r="AD8" s="58" t="s">
        <v>29</v>
      </c>
      <c r="AE8" s="59"/>
      <c r="AF8" s="23" t="s">
        <v>39</v>
      </c>
      <c r="AG8" s="14" t="s">
        <v>32</v>
      </c>
      <c r="AH8" s="72" t="s">
        <v>33</v>
      </c>
      <c r="AI8" s="73"/>
      <c r="AJ8" s="79" t="s">
        <v>34</v>
      </c>
      <c r="AK8" s="80"/>
      <c r="AL8" s="69"/>
      <c r="AM8" s="71"/>
    </row>
    <row r="9" spans="1:39" ht="15" thickBot="1">
      <c r="A9" s="19">
        <v>1</v>
      </c>
      <c r="B9" s="36" t="s">
        <v>78</v>
      </c>
      <c r="C9" s="10"/>
      <c r="D9" s="9">
        <v>3.5</v>
      </c>
      <c r="E9" s="9">
        <v>3.5</v>
      </c>
      <c r="F9" s="15">
        <f>(H9+J9)/2</f>
        <v>51.725746268656721</v>
      </c>
      <c r="G9" s="20">
        <f>F9*0.05</f>
        <v>2.5862873134328361</v>
      </c>
      <c r="H9" s="28">
        <f>I9*100/64</f>
        <v>43.75</v>
      </c>
      <c r="I9" s="29">
        <v>28</v>
      </c>
      <c r="J9" s="28">
        <f>K9*100/67</f>
        <v>59.701492537313435</v>
      </c>
      <c r="K9" s="29">
        <v>40</v>
      </c>
      <c r="L9" s="28">
        <f>M9*100/45</f>
        <v>77.777777777777771</v>
      </c>
      <c r="M9" s="29">
        <v>35</v>
      </c>
      <c r="N9" s="28">
        <f>O9*100/50</f>
        <v>74</v>
      </c>
      <c r="O9" s="29">
        <v>37</v>
      </c>
      <c r="P9" s="28">
        <f>Q9*100/45</f>
        <v>77.777777777777771</v>
      </c>
      <c r="Q9" s="29">
        <v>35</v>
      </c>
      <c r="R9" s="28">
        <f>S9*100/50</f>
        <v>0</v>
      </c>
      <c r="S9" s="29"/>
      <c r="T9" s="15">
        <f>AVERAGE(L9,N9,P9)</f>
        <v>76.518518518518519</v>
      </c>
      <c r="U9" s="20">
        <f>T9*0.25</f>
        <v>19.12962962962963</v>
      </c>
      <c r="V9" s="28">
        <f>W9*100/40</f>
        <v>70</v>
      </c>
      <c r="W9" s="29">
        <v>28</v>
      </c>
      <c r="X9" s="28">
        <f>Y9*100/40</f>
        <v>67.5</v>
      </c>
      <c r="Y9" s="29">
        <v>27</v>
      </c>
      <c r="Z9" s="28">
        <f>AA9*100/40</f>
        <v>70</v>
      </c>
      <c r="AA9" s="29">
        <v>28</v>
      </c>
      <c r="AB9" s="28">
        <f>AC9*100/40</f>
        <v>0</v>
      </c>
      <c r="AC9" s="29"/>
      <c r="AD9" s="33">
        <f>AVERAGE(V9,X9,Z9)</f>
        <v>69.166666666666671</v>
      </c>
      <c r="AE9" s="20">
        <f>AD9*0.25</f>
        <v>17.291666666666668</v>
      </c>
      <c r="AF9" s="20">
        <v>7</v>
      </c>
      <c r="AG9" s="20">
        <v>8</v>
      </c>
      <c r="AH9" s="12">
        <f>(AI9/30)*100*0.075</f>
        <v>4.25</v>
      </c>
      <c r="AI9" s="17">
        <v>17</v>
      </c>
      <c r="AJ9" s="12">
        <f>(AK9/30)*100*0.075</f>
        <v>2.4999999999999996</v>
      </c>
      <c r="AK9" s="29">
        <v>10</v>
      </c>
      <c r="AL9" s="30">
        <f>AJ9+AH9+AE9+U9+AG9+D9+E9+G9+AF9</f>
        <v>67.757583609729124</v>
      </c>
      <c r="AM9" s="31" t="str">
        <f>IF(AL9&gt;=$C$21,$B$21,IF(AL9&gt;=$C$22,$B$22,IF(AL9&gt;=$C$23,$B$23,IF(AL9&gt;=$C$24,$B$24))))</f>
        <v>F</v>
      </c>
    </row>
    <row r="10" spans="1:39" ht="15" thickBot="1">
      <c r="A10" s="19">
        <v>2</v>
      </c>
      <c r="B10" s="36" t="s">
        <v>79</v>
      </c>
      <c r="C10" s="10"/>
      <c r="D10" s="9">
        <v>4.5</v>
      </c>
      <c r="E10" s="9">
        <v>4</v>
      </c>
      <c r="F10" s="15">
        <f t="shared" ref="F10:F12" si="0">(H10+J10)/2</f>
        <v>66.324626865671632</v>
      </c>
      <c r="G10" s="20">
        <f t="shared" ref="G10:G12" si="1">F10*0.05</f>
        <v>3.3162313432835817</v>
      </c>
      <c r="H10" s="28">
        <f t="shared" ref="H10:H16" si="2">I10*100/64</f>
        <v>62.5</v>
      </c>
      <c r="I10" s="29">
        <v>40</v>
      </c>
      <c r="J10" s="28">
        <f t="shared" ref="J10:J15" si="3">K10*100/67</f>
        <v>70.149253731343279</v>
      </c>
      <c r="K10" s="29">
        <v>47</v>
      </c>
      <c r="L10" s="28">
        <f t="shared" ref="L10:L16" si="4">M10*100/45</f>
        <v>84.444444444444443</v>
      </c>
      <c r="M10" s="29">
        <v>38</v>
      </c>
      <c r="N10" s="28">
        <f t="shared" ref="N10:N15" si="5">O10*100/50</f>
        <v>80</v>
      </c>
      <c r="O10" s="29">
        <v>40</v>
      </c>
      <c r="P10" s="28">
        <f t="shared" ref="P10:P15" si="6">Q10*100/45</f>
        <v>84.444444444444443</v>
      </c>
      <c r="Q10" s="29">
        <v>38</v>
      </c>
      <c r="R10" s="28">
        <f t="shared" ref="R10:R12" si="7">S10*100/50</f>
        <v>0</v>
      </c>
      <c r="S10" s="29"/>
      <c r="T10" s="15">
        <f t="shared" ref="T10:T12" si="8">AVERAGE(L10,N10,P10)</f>
        <v>82.962962962962976</v>
      </c>
      <c r="U10" s="20">
        <f t="shared" ref="U10:U12" si="9">T10*0.25</f>
        <v>20.740740740740744</v>
      </c>
      <c r="V10" s="28">
        <f t="shared" ref="V10:V12" si="10">W10*100/40</f>
        <v>75</v>
      </c>
      <c r="W10" s="29">
        <v>30</v>
      </c>
      <c r="X10" s="28">
        <f t="shared" ref="X10:X12" si="11">Y10*100/40</f>
        <v>77.5</v>
      </c>
      <c r="Y10" s="29">
        <v>31</v>
      </c>
      <c r="Z10" s="28">
        <f t="shared" ref="Z10:Z12" si="12">AA10*100/40</f>
        <v>75</v>
      </c>
      <c r="AA10" s="29">
        <v>30</v>
      </c>
      <c r="AB10" s="28">
        <f t="shared" ref="AB10:AB12" si="13">AC10*100/40</f>
        <v>0</v>
      </c>
      <c r="AC10" s="29"/>
      <c r="AD10" s="33">
        <f t="shared" ref="AD10:AD12" si="14">AVERAGE(V10,X10,Z10)</f>
        <v>75.833333333333329</v>
      </c>
      <c r="AE10" s="20">
        <f t="shared" ref="AE10:AE12" si="15">AD10*0.25</f>
        <v>18.958333333333332</v>
      </c>
      <c r="AF10" s="20">
        <v>7</v>
      </c>
      <c r="AG10" s="20">
        <v>8</v>
      </c>
      <c r="AH10" s="12">
        <f t="shared" ref="AH10:AH12" si="16">(AI10/30)*100*0.075</f>
        <v>4.9999999999999991</v>
      </c>
      <c r="AI10" s="17">
        <v>20</v>
      </c>
      <c r="AJ10" s="12">
        <f t="shared" ref="AJ10:AJ12" si="17">(AK10/30)*100*0.075</f>
        <v>2.4999999999999996</v>
      </c>
      <c r="AK10" s="29">
        <v>10</v>
      </c>
      <c r="AL10" s="30">
        <f t="shared" ref="AL10:AL12" si="18">AJ10+AH10+AE10+U10+AG10+D10+E10+G10+AF10</f>
        <v>74.015305417357652</v>
      </c>
      <c r="AM10" s="31" t="str">
        <f t="shared" ref="AM10:AM12" si="19">IF(AL10&gt;=$C$21,$B$21,IF(AL10&gt;=$C$22,$B$22,IF(AL10&gt;=$C$23,$B$23,IF(AL10&gt;=$C$24,$B$24))))</f>
        <v>C</v>
      </c>
    </row>
    <row r="11" spans="1:39" ht="15" thickBot="1">
      <c r="A11" s="19">
        <v>3</v>
      </c>
      <c r="B11" s="36" t="s">
        <v>83</v>
      </c>
      <c r="C11" s="10"/>
      <c r="D11" s="9">
        <v>4.5</v>
      </c>
      <c r="E11" s="9">
        <v>4.5</v>
      </c>
      <c r="F11" s="15">
        <f t="shared" si="0"/>
        <v>87.03358208955224</v>
      </c>
      <c r="G11" s="20">
        <f t="shared" si="1"/>
        <v>4.3516791044776122</v>
      </c>
      <c r="H11" s="28">
        <f t="shared" si="2"/>
        <v>87.5</v>
      </c>
      <c r="I11" s="29">
        <v>56</v>
      </c>
      <c r="J11" s="28">
        <f t="shared" si="3"/>
        <v>86.567164179104481</v>
      </c>
      <c r="K11" s="29">
        <v>58</v>
      </c>
      <c r="L11" s="28">
        <f t="shared" si="4"/>
        <v>91.111111111111114</v>
      </c>
      <c r="M11" s="29">
        <v>41</v>
      </c>
      <c r="N11" s="28">
        <f t="shared" si="5"/>
        <v>90</v>
      </c>
      <c r="O11" s="29">
        <v>45</v>
      </c>
      <c r="P11" s="28">
        <f t="shared" si="6"/>
        <v>88.888888888888886</v>
      </c>
      <c r="Q11" s="29">
        <v>40</v>
      </c>
      <c r="R11" s="28">
        <f t="shared" si="7"/>
        <v>0</v>
      </c>
      <c r="S11" s="29"/>
      <c r="T11" s="15">
        <f t="shared" si="8"/>
        <v>90</v>
      </c>
      <c r="U11" s="20">
        <f t="shared" si="9"/>
        <v>22.5</v>
      </c>
      <c r="V11" s="28">
        <f t="shared" si="10"/>
        <v>82.5</v>
      </c>
      <c r="W11" s="29">
        <v>33</v>
      </c>
      <c r="X11" s="28">
        <f t="shared" si="11"/>
        <v>82.5</v>
      </c>
      <c r="Y11" s="29">
        <v>33</v>
      </c>
      <c r="Z11" s="28">
        <f t="shared" si="12"/>
        <v>82.5</v>
      </c>
      <c r="AA11" s="29">
        <v>33</v>
      </c>
      <c r="AB11" s="28">
        <f t="shared" si="13"/>
        <v>0</v>
      </c>
      <c r="AC11" s="29"/>
      <c r="AD11" s="33">
        <f t="shared" si="14"/>
        <v>82.5</v>
      </c>
      <c r="AE11" s="20">
        <f t="shared" si="15"/>
        <v>20.625</v>
      </c>
      <c r="AF11" s="20">
        <v>9</v>
      </c>
      <c r="AG11" s="20">
        <v>8</v>
      </c>
      <c r="AH11" s="12">
        <f t="shared" si="16"/>
        <v>6.2500000000000009</v>
      </c>
      <c r="AI11" s="17">
        <v>25</v>
      </c>
      <c r="AJ11" s="12">
        <f t="shared" si="17"/>
        <v>5.25</v>
      </c>
      <c r="AK11" s="29">
        <v>21</v>
      </c>
      <c r="AL11" s="30">
        <f t="shared" si="18"/>
        <v>84.976679104477611</v>
      </c>
      <c r="AM11" s="31" t="str">
        <f t="shared" si="19"/>
        <v>B</v>
      </c>
    </row>
    <row r="12" spans="1:39" ht="15" thickBot="1">
      <c r="A12" s="19">
        <v>4</v>
      </c>
      <c r="B12" s="36" t="s">
        <v>80</v>
      </c>
      <c r="C12" s="10"/>
      <c r="D12" s="9">
        <v>3</v>
      </c>
      <c r="E12" s="9">
        <v>3.5</v>
      </c>
      <c r="F12" s="15">
        <f t="shared" si="0"/>
        <v>70.160914179104481</v>
      </c>
      <c r="G12" s="20">
        <f t="shared" si="1"/>
        <v>3.5080457089552244</v>
      </c>
      <c r="H12" s="28">
        <f t="shared" si="2"/>
        <v>67.1875</v>
      </c>
      <c r="I12" s="29">
        <v>43</v>
      </c>
      <c r="J12" s="28">
        <f t="shared" si="3"/>
        <v>73.134328358208961</v>
      </c>
      <c r="K12" s="29">
        <v>49</v>
      </c>
      <c r="L12" s="28">
        <f t="shared" si="4"/>
        <v>86.666666666666671</v>
      </c>
      <c r="M12" s="29">
        <v>39</v>
      </c>
      <c r="N12" s="28">
        <f t="shared" si="5"/>
        <v>70</v>
      </c>
      <c r="O12" s="29">
        <v>35</v>
      </c>
      <c r="P12" s="28">
        <f t="shared" si="6"/>
        <v>66.666666666666671</v>
      </c>
      <c r="Q12" s="29">
        <v>30</v>
      </c>
      <c r="R12" s="28">
        <f t="shared" si="7"/>
        <v>0</v>
      </c>
      <c r="S12" s="29"/>
      <c r="T12" s="15">
        <f t="shared" si="8"/>
        <v>74.444444444444457</v>
      </c>
      <c r="U12" s="20">
        <f t="shared" si="9"/>
        <v>18.611111111111114</v>
      </c>
      <c r="V12" s="28">
        <f t="shared" si="10"/>
        <v>70</v>
      </c>
      <c r="W12" s="29">
        <v>28</v>
      </c>
      <c r="X12" s="28">
        <f t="shared" si="11"/>
        <v>70</v>
      </c>
      <c r="Y12" s="29">
        <v>28</v>
      </c>
      <c r="Z12" s="28">
        <f t="shared" si="12"/>
        <v>67.5</v>
      </c>
      <c r="AA12" s="29">
        <v>27</v>
      </c>
      <c r="AB12" s="28">
        <f t="shared" si="13"/>
        <v>0</v>
      </c>
      <c r="AC12" s="29"/>
      <c r="AD12" s="33">
        <f t="shared" si="14"/>
        <v>69.166666666666671</v>
      </c>
      <c r="AE12" s="20">
        <f t="shared" si="15"/>
        <v>17.291666666666668</v>
      </c>
      <c r="AF12" s="20">
        <v>8</v>
      </c>
      <c r="AG12" s="20">
        <v>8</v>
      </c>
      <c r="AH12" s="12">
        <f t="shared" si="16"/>
        <v>4.25</v>
      </c>
      <c r="AI12" s="17">
        <v>17</v>
      </c>
      <c r="AJ12" s="12">
        <f t="shared" si="17"/>
        <v>4.5</v>
      </c>
      <c r="AK12" s="29">
        <v>18</v>
      </c>
      <c r="AL12" s="30">
        <f t="shared" si="18"/>
        <v>70.660823486733008</v>
      </c>
      <c r="AM12" s="31" t="str">
        <f t="shared" si="19"/>
        <v>C</v>
      </c>
    </row>
    <row r="13" spans="1:39" ht="15" thickBot="1">
      <c r="A13" s="19">
        <v>5</v>
      </c>
      <c r="B13" s="36" t="s">
        <v>81</v>
      </c>
      <c r="C13" s="11"/>
      <c r="D13" s="9">
        <v>4</v>
      </c>
      <c r="E13" s="9">
        <v>4</v>
      </c>
      <c r="F13" s="15">
        <f t="shared" ref="F13:F16" si="20">(H13+J13)/2</f>
        <v>80.247201492537314</v>
      </c>
      <c r="G13" s="20">
        <f t="shared" ref="G13:G16" si="21">F13*0.05</f>
        <v>4.0123600746268657</v>
      </c>
      <c r="H13" s="28">
        <f t="shared" si="2"/>
        <v>84.375</v>
      </c>
      <c r="I13" s="29">
        <v>54</v>
      </c>
      <c r="J13" s="28">
        <f t="shared" si="3"/>
        <v>76.119402985074629</v>
      </c>
      <c r="K13" s="29">
        <v>51</v>
      </c>
      <c r="L13" s="28">
        <f t="shared" si="4"/>
        <v>88.888888888888886</v>
      </c>
      <c r="M13" s="29">
        <v>40</v>
      </c>
      <c r="N13" s="28">
        <f t="shared" si="5"/>
        <v>90</v>
      </c>
      <c r="O13" s="29">
        <v>45</v>
      </c>
      <c r="P13" s="28">
        <f t="shared" si="6"/>
        <v>77.777777777777771</v>
      </c>
      <c r="Q13" s="29">
        <v>35</v>
      </c>
      <c r="R13" s="28">
        <f t="shared" ref="R13:R16" si="22">S13*100/50</f>
        <v>0</v>
      </c>
      <c r="S13" s="29"/>
      <c r="T13" s="15">
        <f t="shared" ref="T13:T16" si="23">AVERAGE(L13,N13,P13)</f>
        <v>85.555555555555543</v>
      </c>
      <c r="U13" s="20">
        <f t="shared" ref="U13:U16" si="24">T13*0.25</f>
        <v>21.388888888888886</v>
      </c>
      <c r="V13" s="28">
        <f t="shared" ref="V13:V16" si="25">W13*100/40</f>
        <v>80</v>
      </c>
      <c r="W13" s="29">
        <v>32</v>
      </c>
      <c r="X13" s="28">
        <f t="shared" ref="X13:X16" si="26">Y13*100/40</f>
        <v>80</v>
      </c>
      <c r="Y13" s="29">
        <v>32</v>
      </c>
      <c r="Z13" s="28">
        <f t="shared" ref="Z13:Z16" si="27">AA13*100/40</f>
        <v>80</v>
      </c>
      <c r="AA13" s="29">
        <v>32</v>
      </c>
      <c r="AB13" s="28">
        <f t="shared" ref="AB13:AB16" si="28">AC13*100/40</f>
        <v>0</v>
      </c>
      <c r="AC13" s="29"/>
      <c r="AD13" s="33">
        <f>AVERAGE(V13,X13,Z13)</f>
        <v>80</v>
      </c>
      <c r="AE13" s="20">
        <f t="shared" ref="AE13:AE16" si="29">AD13*0.25</f>
        <v>20</v>
      </c>
      <c r="AF13" s="20">
        <v>8</v>
      </c>
      <c r="AG13" s="20">
        <v>8</v>
      </c>
      <c r="AH13" s="12">
        <f t="shared" ref="AH13:AH16" si="30">(AI13/30)*100*0.075</f>
        <v>5.25</v>
      </c>
      <c r="AI13" s="17">
        <v>21</v>
      </c>
      <c r="AJ13" s="12">
        <f t="shared" ref="AJ13:AJ16" si="31">(AK13/30)*100*0.075</f>
        <v>6.2500000000000009</v>
      </c>
      <c r="AK13" s="29">
        <v>25</v>
      </c>
      <c r="AL13" s="30">
        <f t="shared" ref="AL13:AL16" si="32">AJ13+AH13+AE13+U13+AG13+D13+E13+G13+AF13</f>
        <v>80.901248963515755</v>
      </c>
      <c r="AM13" s="31" t="str">
        <f t="shared" ref="AM13:AM16" si="33">IF(AL13&gt;=$C$21,$B$21,IF(AL13&gt;=$C$22,$B$22,IF(AL13&gt;=$C$23,$B$23,IF(AL13&gt;=$C$24,$B$24))))</f>
        <v>B</v>
      </c>
    </row>
    <row r="14" spans="1:39" ht="15" thickBot="1">
      <c r="A14" s="19">
        <v>6</v>
      </c>
      <c r="B14" s="37" t="s">
        <v>82</v>
      </c>
      <c r="C14" s="11"/>
      <c r="D14" s="9">
        <v>3.5</v>
      </c>
      <c r="E14" s="9">
        <v>4</v>
      </c>
      <c r="F14" s="15">
        <f t="shared" si="20"/>
        <v>65.578358208955223</v>
      </c>
      <c r="G14" s="20">
        <f t="shared" si="21"/>
        <v>3.2789179104477615</v>
      </c>
      <c r="H14" s="28">
        <f t="shared" si="2"/>
        <v>62.5</v>
      </c>
      <c r="I14" s="29">
        <v>40</v>
      </c>
      <c r="J14" s="28">
        <f t="shared" si="3"/>
        <v>68.656716417910445</v>
      </c>
      <c r="K14" s="29">
        <v>46</v>
      </c>
      <c r="L14" s="28">
        <f t="shared" si="4"/>
        <v>88.888888888888886</v>
      </c>
      <c r="M14" s="29">
        <v>40</v>
      </c>
      <c r="N14" s="28">
        <f t="shared" si="5"/>
        <v>90</v>
      </c>
      <c r="O14" s="29">
        <v>45</v>
      </c>
      <c r="P14" s="28">
        <f t="shared" si="6"/>
        <v>84.444444444444443</v>
      </c>
      <c r="Q14" s="29">
        <v>38</v>
      </c>
      <c r="R14" s="28">
        <f t="shared" si="22"/>
        <v>0</v>
      </c>
      <c r="S14" s="29"/>
      <c r="T14" s="15">
        <f t="shared" si="23"/>
        <v>87.777777777777771</v>
      </c>
      <c r="U14" s="20">
        <f t="shared" si="24"/>
        <v>21.944444444444443</v>
      </c>
      <c r="V14" s="28">
        <f t="shared" si="25"/>
        <v>80</v>
      </c>
      <c r="W14" s="29">
        <v>32</v>
      </c>
      <c r="X14" s="28">
        <f t="shared" si="26"/>
        <v>80</v>
      </c>
      <c r="Y14" s="29">
        <v>32</v>
      </c>
      <c r="Z14" s="28">
        <f t="shared" si="27"/>
        <v>80</v>
      </c>
      <c r="AA14" s="29">
        <v>32</v>
      </c>
      <c r="AB14" s="28">
        <f t="shared" si="28"/>
        <v>0</v>
      </c>
      <c r="AC14" s="29"/>
      <c r="AD14" s="33">
        <f t="shared" ref="AD14:AD16" si="34">AVERAGE(V14,X14,Z14)</f>
        <v>80</v>
      </c>
      <c r="AE14" s="20">
        <f t="shared" si="29"/>
        <v>20</v>
      </c>
      <c r="AF14" s="20">
        <v>9</v>
      </c>
      <c r="AG14" s="20">
        <v>8</v>
      </c>
      <c r="AH14" s="12">
        <f t="shared" si="30"/>
        <v>5.4999999999999991</v>
      </c>
      <c r="AI14" s="17">
        <v>22</v>
      </c>
      <c r="AJ14" s="12">
        <f t="shared" si="31"/>
        <v>6.5</v>
      </c>
      <c r="AK14" s="29">
        <v>26</v>
      </c>
      <c r="AL14" s="30">
        <f t="shared" si="32"/>
        <v>81.723362354892203</v>
      </c>
      <c r="AM14" s="31" t="str">
        <f t="shared" si="33"/>
        <v>B</v>
      </c>
    </row>
    <row r="15" spans="1:39" ht="15" thickBot="1">
      <c r="A15" s="19">
        <v>7</v>
      </c>
      <c r="B15" s="37" t="s">
        <v>84</v>
      </c>
      <c r="C15" s="11"/>
      <c r="D15" s="9">
        <v>4</v>
      </c>
      <c r="E15" s="9">
        <v>4.5</v>
      </c>
      <c r="F15" s="15">
        <f t="shared" si="20"/>
        <v>67.852145522388057</v>
      </c>
      <c r="G15" s="20">
        <f t="shared" si="21"/>
        <v>3.3926072761194028</v>
      </c>
      <c r="H15" s="28">
        <f t="shared" si="2"/>
        <v>64.0625</v>
      </c>
      <c r="I15" s="29">
        <v>41</v>
      </c>
      <c r="J15" s="28">
        <f t="shared" si="3"/>
        <v>71.641791044776113</v>
      </c>
      <c r="K15" s="29">
        <v>48</v>
      </c>
      <c r="L15" s="28">
        <f t="shared" si="4"/>
        <v>91.111111111111114</v>
      </c>
      <c r="M15" s="29">
        <v>41</v>
      </c>
      <c r="N15" s="28">
        <f t="shared" si="5"/>
        <v>90</v>
      </c>
      <c r="O15" s="29">
        <v>45</v>
      </c>
      <c r="P15" s="28">
        <f t="shared" si="6"/>
        <v>88.888888888888886</v>
      </c>
      <c r="Q15" s="29">
        <v>40</v>
      </c>
      <c r="R15" s="28">
        <f t="shared" si="22"/>
        <v>0</v>
      </c>
      <c r="S15" s="29"/>
      <c r="T15" s="15">
        <f t="shared" si="23"/>
        <v>90</v>
      </c>
      <c r="U15" s="20">
        <f t="shared" si="24"/>
        <v>22.5</v>
      </c>
      <c r="V15" s="28">
        <f t="shared" si="25"/>
        <v>82.5</v>
      </c>
      <c r="W15" s="29">
        <v>33</v>
      </c>
      <c r="X15" s="28">
        <f t="shared" si="26"/>
        <v>82.5</v>
      </c>
      <c r="Y15" s="29">
        <v>33</v>
      </c>
      <c r="Z15" s="28">
        <f t="shared" si="27"/>
        <v>82.5</v>
      </c>
      <c r="AA15" s="29">
        <v>33</v>
      </c>
      <c r="AB15" s="28">
        <f t="shared" si="28"/>
        <v>0</v>
      </c>
      <c r="AC15" s="29"/>
      <c r="AD15" s="33">
        <f t="shared" si="34"/>
        <v>82.5</v>
      </c>
      <c r="AE15" s="20">
        <f t="shared" si="29"/>
        <v>20.625</v>
      </c>
      <c r="AF15" s="20">
        <v>9</v>
      </c>
      <c r="AG15" s="20">
        <v>8</v>
      </c>
      <c r="AH15" s="12">
        <f t="shared" si="30"/>
        <v>4.7499999999999991</v>
      </c>
      <c r="AI15" s="17">
        <v>19</v>
      </c>
      <c r="AJ15" s="12">
        <f t="shared" si="31"/>
        <v>4.9999999999999991</v>
      </c>
      <c r="AK15" s="29">
        <v>20</v>
      </c>
      <c r="AL15" s="30">
        <f t="shared" si="32"/>
        <v>81.767607276119406</v>
      </c>
      <c r="AM15" s="31" t="str">
        <f t="shared" si="33"/>
        <v>B</v>
      </c>
    </row>
    <row r="16" spans="1:39" ht="15" thickBot="1">
      <c r="A16" s="19">
        <v>8</v>
      </c>
      <c r="B16" s="37"/>
      <c r="C16" s="11"/>
      <c r="D16" s="9"/>
      <c r="E16" s="9"/>
      <c r="F16" s="15">
        <f t="shared" si="20"/>
        <v>0</v>
      </c>
      <c r="G16" s="20">
        <f t="shared" si="21"/>
        <v>0</v>
      </c>
      <c r="H16" s="28">
        <f t="shared" si="2"/>
        <v>0</v>
      </c>
      <c r="I16" s="29"/>
      <c r="J16" s="28">
        <f t="shared" ref="J16" si="35">K16*100/77</f>
        <v>0</v>
      </c>
      <c r="K16" s="29"/>
      <c r="L16" s="28">
        <f t="shared" si="4"/>
        <v>0</v>
      </c>
      <c r="M16" s="29"/>
      <c r="N16" s="28">
        <f t="shared" ref="N16" si="36">O16*100/20</f>
        <v>0</v>
      </c>
      <c r="O16" s="29"/>
      <c r="P16" s="28">
        <f t="shared" ref="P16" si="37">Q16*100/50</f>
        <v>0</v>
      </c>
      <c r="Q16" s="29"/>
      <c r="R16" s="28">
        <f t="shared" si="22"/>
        <v>0</v>
      </c>
      <c r="S16" s="29"/>
      <c r="T16" s="15">
        <f t="shared" si="23"/>
        <v>0</v>
      </c>
      <c r="U16" s="20">
        <f t="shared" si="24"/>
        <v>0</v>
      </c>
      <c r="V16" s="28">
        <f t="shared" si="25"/>
        <v>0</v>
      </c>
      <c r="W16" s="29"/>
      <c r="X16" s="28">
        <f t="shared" si="26"/>
        <v>0</v>
      </c>
      <c r="Y16" s="29"/>
      <c r="Z16" s="28">
        <f t="shared" si="27"/>
        <v>0</v>
      </c>
      <c r="AA16" s="29"/>
      <c r="AB16" s="28">
        <f t="shared" si="28"/>
        <v>0</v>
      </c>
      <c r="AC16" s="29"/>
      <c r="AD16" s="33">
        <f t="shared" si="34"/>
        <v>0</v>
      </c>
      <c r="AE16" s="20">
        <f t="shared" si="29"/>
        <v>0</v>
      </c>
      <c r="AF16" s="20"/>
      <c r="AG16" s="20"/>
      <c r="AH16" s="12">
        <f t="shared" si="30"/>
        <v>0</v>
      </c>
      <c r="AI16" s="17"/>
      <c r="AJ16" s="12">
        <f t="shared" si="31"/>
        <v>0</v>
      </c>
      <c r="AK16" s="29"/>
      <c r="AL16" s="30">
        <f t="shared" si="32"/>
        <v>0</v>
      </c>
      <c r="AM16" s="31" t="str">
        <f t="shared" si="33"/>
        <v>F</v>
      </c>
    </row>
    <row r="17" spans="2:20">
      <c r="I17" s="6"/>
      <c r="J17" s="6"/>
      <c r="S17" s="6"/>
      <c r="T17" s="6"/>
    </row>
    <row r="18" spans="2:20">
      <c r="I18" s="6"/>
      <c r="J18" s="6"/>
      <c r="S18" s="6"/>
      <c r="T18" s="6"/>
    </row>
    <row r="19" spans="2:20">
      <c r="I19" s="6"/>
      <c r="J19" s="6"/>
      <c r="S19" s="6"/>
      <c r="T19" s="6"/>
    </row>
    <row r="20" spans="2:20">
      <c r="B20" s="21" t="s">
        <v>14</v>
      </c>
      <c r="C20" s="22"/>
      <c r="I20" s="6"/>
      <c r="J20" s="6"/>
      <c r="S20" s="6"/>
      <c r="T20" s="6"/>
    </row>
    <row r="21" spans="2:20">
      <c r="B21" s="7" t="s">
        <v>15</v>
      </c>
      <c r="C21" s="7">
        <v>90</v>
      </c>
      <c r="I21" s="6"/>
      <c r="J21" s="6"/>
      <c r="S21" s="6"/>
      <c r="T21" s="6"/>
    </row>
    <row r="22" spans="2:20">
      <c r="B22" s="7" t="s">
        <v>16</v>
      </c>
      <c r="C22" s="7">
        <v>80</v>
      </c>
      <c r="I22" s="6"/>
      <c r="J22" s="6"/>
      <c r="S22" s="6"/>
      <c r="T22" s="6"/>
    </row>
    <row r="23" spans="2:20">
      <c r="B23" s="7" t="s">
        <v>17</v>
      </c>
      <c r="C23" s="7">
        <v>70</v>
      </c>
    </row>
    <row r="24" spans="2:20">
      <c r="B24" s="7" t="s">
        <v>18</v>
      </c>
      <c r="C24" s="7">
        <v>0</v>
      </c>
    </row>
  </sheetData>
  <sortState xmlns:xlrd2="http://schemas.microsoft.com/office/spreadsheetml/2017/richdata2" ref="B9:B23">
    <sortCondition ref="B9:B23"/>
  </sortState>
  <mergeCells count="31">
    <mergeCell ref="AH8:AI8"/>
    <mergeCell ref="T8:U8"/>
    <mergeCell ref="A1:AM1"/>
    <mergeCell ref="A2:AM2"/>
    <mergeCell ref="A4:AM4"/>
    <mergeCell ref="A5:AM5"/>
    <mergeCell ref="AH7:AK7"/>
    <mergeCell ref="AL7:AL8"/>
    <mergeCell ref="AM7:AM8"/>
    <mergeCell ref="AJ8:AK8"/>
    <mergeCell ref="F8:G8"/>
    <mergeCell ref="H8:I8"/>
    <mergeCell ref="J8:K8"/>
    <mergeCell ref="L8:M8"/>
    <mergeCell ref="N8:O8"/>
    <mergeCell ref="P8:Q8"/>
    <mergeCell ref="V7:AC7"/>
    <mergeCell ref="AD7:AE7"/>
    <mergeCell ref="A7:A8"/>
    <mergeCell ref="B7:B8"/>
    <mergeCell ref="R8:S8"/>
    <mergeCell ref="C7:C8"/>
    <mergeCell ref="F7:G7"/>
    <mergeCell ref="H7:K7"/>
    <mergeCell ref="L7:S7"/>
    <mergeCell ref="T7:U7"/>
    <mergeCell ref="Z8:AA8"/>
    <mergeCell ref="AB8:AC8"/>
    <mergeCell ref="AD8:AE8"/>
    <mergeCell ref="V8:W8"/>
    <mergeCell ref="X8:Y8"/>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C8726-8D5F-4C22-8394-936B1BC74A4B}">
  <dimension ref="A1:D10"/>
  <sheetViews>
    <sheetView topLeftCell="A5" zoomScaleNormal="100" workbookViewId="0">
      <selection activeCell="A9" sqref="A9:A10"/>
    </sheetView>
  </sheetViews>
  <sheetFormatPr defaultRowHeight="14.4"/>
  <cols>
    <col min="1" max="1" width="15.21875" customWidth="1"/>
    <col min="2" max="2" width="20" customWidth="1"/>
    <col min="3" max="3" width="19" customWidth="1"/>
    <col min="4" max="4" width="17.44140625" customWidth="1"/>
  </cols>
  <sheetData>
    <row r="1" spans="1:4" ht="15" thickBot="1">
      <c r="A1" s="1" t="s">
        <v>10</v>
      </c>
      <c r="B1" s="1" t="s">
        <v>12</v>
      </c>
      <c r="C1" s="1" t="s">
        <v>13</v>
      </c>
      <c r="D1" t="s">
        <v>20</v>
      </c>
    </row>
    <row r="2" spans="1:4" ht="130.19999999999999" thickBot="1">
      <c r="A2" s="36" t="s">
        <v>78</v>
      </c>
      <c r="B2" s="8" t="s">
        <v>101</v>
      </c>
      <c r="C2" s="8" t="s">
        <v>31</v>
      </c>
      <c r="D2" s="8" t="s">
        <v>49</v>
      </c>
    </row>
    <row r="3" spans="1:4" ht="159" thickBot="1">
      <c r="A3" s="36" t="s">
        <v>79</v>
      </c>
      <c r="B3" s="8" t="s">
        <v>63</v>
      </c>
      <c r="C3" s="8" t="s">
        <v>41</v>
      </c>
      <c r="D3" s="8" t="s">
        <v>50</v>
      </c>
    </row>
    <row r="4" spans="1:4" ht="187.8" thickBot="1">
      <c r="A4" s="36" t="s">
        <v>83</v>
      </c>
      <c r="B4" s="8" t="s">
        <v>102</v>
      </c>
      <c r="C4" s="8" t="s">
        <v>31</v>
      </c>
      <c r="D4" s="8" t="s">
        <v>51</v>
      </c>
    </row>
    <row r="5" spans="1:4" ht="115.8" thickBot="1">
      <c r="A5" s="36" t="s">
        <v>80</v>
      </c>
      <c r="B5" s="8" t="s">
        <v>64</v>
      </c>
      <c r="C5" s="8" t="s">
        <v>41</v>
      </c>
      <c r="D5" s="8" t="s">
        <v>52</v>
      </c>
    </row>
    <row r="6" spans="1:4" ht="159" thickBot="1">
      <c r="A6" s="36" t="s">
        <v>81</v>
      </c>
      <c r="B6" s="8" t="s">
        <v>62</v>
      </c>
      <c r="C6" s="8" t="s">
        <v>41</v>
      </c>
      <c r="D6" s="16" t="s">
        <v>53</v>
      </c>
    </row>
    <row r="7" spans="1:4" ht="202.2" thickBot="1">
      <c r="A7" s="37" t="s">
        <v>82</v>
      </c>
      <c r="B7" s="8" t="s">
        <v>45</v>
      </c>
      <c r="C7" s="8" t="s">
        <v>43</v>
      </c>
      <c r="D7" s="8" t="s">
        <v>54</v>
      </c>
    </row>
    <row r="8" spans="1:4" ht="159" thickBot="1">
      <c r="A8" s="37" t="s">
        <v>84</v>
      </c>
      <c r="B8" s="8" t="s">
        <v>62</v>
      </c>
      <c r="C8" s="8" t="s">
        <v>41</v>
      </c>
      <c r="D8" s="18" t="s">
        <v>48</v>
      </c>
    </row>
    <row r="9" spans="1:4" ht="173.4" thickBot="1">
      <c r="A9" s="26"/>
      <c r="B9" s="8" t="s">
        <v>40</v>
      </c>
      <c r="C9" s="8" t="s">
        <v>31</v>
      </c>
      <c r="D9" s="8" t="s">
        <v>57</v>
      </c>
    </row>
    <row r="10" spans="1:4" ht="159" thickBot="1">
      <c r="A10" s="26"/>
      <c r="B10" s="8" t="s">
        <v>55</v>
      </c>
      <c r="C10" s="8" t="s">
        <v>56</v>
      </c>
      <c r="D10" s="8" t="s">
        <v>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60A61-8B89-4366-AE22-DD94984890BF}">
  <dimension ref="A1:AM23"/>
  <sheetViews>
    <sheetView workbookViewId="0">
      <pane xSplit="2" ySplit="6" topLeftCell="R7" activePane="bottomRight" state="frozen"/>
      <selection pane="topRight" activeCell="C1" sqref="C1"/>
      <selection pane="bottomLeft" activeCell="A7" sqref="A7"/>
      <selection pane="bottomRight" activeCell="AH8" sqref="AH8:AI8"/>
    </sheetView>
  </sheetViews>
  <sheetFormatPr defaultColWidth="9.21875" defaultRowHeight="14.4"/>
  <cols>
    <col min="1" max="1" width="2.77734375" style="3" customWidth="1"/>
    <col min="2" max="2" width="21.21875" style="3" customWidth="1"/>
    <col min="3" max="3" width="15.77734375" style="3" customWidth="1"/>
    <col min="4" max="5" width="12.21875" style="3" customWidth="1"/>
    <col min="6" max="6" width="8.44140625" style="3" customWidth="1"/>
    <col min="7" max="7" width="8.109375" style="3" customWidth="1"/>
    <col min="8" max="8" width="9.21875" style="3"/>
    <col min="9" max="9" width="5.77734375" style="3" customWidth="1"/>
    <col min="10" max="10" width="8.44140625" style="3" customWidth="1"/>
    <col min="11" max="11" width="6.44140625" style="3" customWidth="1"/>
    <col min="12" max="15" width="6.6640625" style="3" customWidth="1"/>
    <col min="16" max="16" width="8" style="3" customWidth="1"/>
    <col min="17" max="17" width="8.77734375" style="3" customWidth="1"/>
    <col min="18" max="18" width="7.77734375" style="3" customWidth="1"/>
    <col min="19" max="19" width="5.77734375" style="3" customWidth="1"/>
    <col min="20" max="20" width="8.44140625" style="3" customWidth="1"/>
    <col min="21" max="21" width="7.33203125" style="3" bestFit="1" customWidth="1"/>
    <col min="22" max="22" width="8.77734375" style="3" customWidth="1"/>
    <col min="23" max="23" width="6.44140625" style="3" customWidth="1"/>
    <col min="24" max="24" width="10.21875" style="3" customWidth="1"/>
    <col min="25" max="25" width="7.21875" style="3" customWidth="1"/>
    <col min="26" max="26" width="8.109375" style="3" bestFit="1" customWidth="1"/>
    <col min="27" max="27" width="6.77734375" style="3" customWidth="1"/>
    <col min="28" max="28" width="10.21875" style="3" customWidth="1"/>
    <col min="29" max="29" width="6.5546875" style="3" customWidth="1"/>
    <col min="30" max="30" width="9" style="3" customWidth="1"/>
    <col min="31" max="31" width="11.6640625" style="3" bestFit="1" customWidth="1"/>
    <col min="32" max="32" width="11.6640625" style="3" customWidth="1"/>
    <col min="33" max="33" width="16.77734375" style="3" bestFit="1" customWidth="1"/>
    <col min="34" max="34" width="9.6640625" style="3" customWidth="1"/>
    <col min="35" max="35" width="9.109375" style="3" customWidth="1"/>
    <col min="36" max="16384" width="9.21875" style="3"/>
  </cols>
  <sheetData>
    <row r="1" spans="1:39" ht="21">
      <c r="A1" s="64" t="s">
        <v>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1:39" ht="25.5" customHeight="1">
      <c r="A2" s="64" t="s">
        <v>73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row>
    <row r="4" spans="1:39" ht="21">
      <c r="A4" s="65" t="s">
        <v>74</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39" ht="18">
      <c r="A5" s="66" t="s">
        <v>19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row>
    <row r="7" spans="1:39">
      <c r="A7" s="74" t="s">
        <v>0</v>
      </c>
      <c r="B7" s="75" t="s">
        <v>1</v>
      </c>
      <c r="C7" s="75" t="s">
        <v>2</v>
      </c>
      <c r="D7" s="4" t="s">
        <v>5</v>
      </c>
      <c r="E7" s="4" t="s">
        <v>7</v>
      </c>
      <c r="F7" s="50" t="s">
        <v>23</v>
      </c>
      <c r="G7" s="51"/>
      <c r="H7" s="77" t="s">
        <v>6</v>
      </c>
      <c r="I7" s="78"/>
      <c r="J7" s="78"/>
      <c r="K7" s="78"/>
      <c r="L7" s="60" t="s">
        <v>22</v>
      </c>
      <c r="M7" s="61"/>
      <c r="N7" s="61"/>
      <c r="O7" s="61"/>
      <c r="P7" s="61"/>
      <c r="Q7" s="61"/>
      <c r="R7" s="61"/>
      <c r="S7" s="61"/>
      <c r="T7" s="50" t="s">
        <v>28</v>
      </c>
      <c r="U7" s="51"/>
      <c r="V7" s="48" t="s">
        <v>21</v>
      </c>
      <c r="W7" s="49"/>
      <c r="X7" s="49"/>
      <c r="Y7" s="49"/>
      <c r="Z7" s="49"/>
      <c r="AA7" s="49"/>
      <c r="AB7" s="49"/>
      <c r="AC7" s="49"/>
      <c r="AD7" s="50" t="s">
        <v>8</v>
      </c>
      <c r="AE7" s="51"/>
      <c r="AF7" s="13" t="s">
        <v>9</v>
      </c>
      <c r="AG7" s="13" t="s">
        <v>30</v>
      </c>
      <c r="AH7" s="58" t="s">
        <v>30</v>
      </c>
      <c r="AI7" s="59"/>
      <c r="AJ7" s="68" t="s">
        <v>3</v>
      </c>
      <c r="AK7" s="70" t="s">
        <v>11</v>
      </c>
    </row>
    <row r="8" spans="1:39" ht="15" thickBot="1">
      <c r="A8" s="74"/>
      <c r="B8" s="76"/>
      <c r="C8" s="76"/>
      <c r="D8" s="5" t="s">
        <v>24</v>
      </c>
      <c r="E8" s="5" t="s">
        <v>25</v>
      </c>
      <c r="F8" s="44" t="s">
        <v>26</v>
      </c>
      <c r="G8" s="45"/>
      <c r="H8" s="46">
        <v>1</v>
      </c>
      <c r="I8" s="47"/>
      <c r="J8" s="46">
        <v>2</v>
      </c>
      <c r="K8" s="47"/>
      <c r="L8" s="54">
        <v>1</v>
      </c>
      <c r="M8" s="55"/>
      <c r="N8" s="54">
        <v>2</v>
      </c>
      <c r="O8" s="55"/>
      <c r="P8" s="54">
        <v>3</v>
      </c>
      <c r="Q8" s="55"/>
      <c r="R8" s="54">
        <v>4</v>
      </c>
      <c r="S8" s="55"/>
      <c r="T8" s="56" t="s">
        <v>27</v>
      </c>
      <c r="U8" s="57"/>
      <c r="V8" s="52">
        <v>1</v>
      </c>
      <c r="W8" s="53"/>
      <c r="X8" s="52">
        <v>2</v>
      </c>
      <c r="Y8" s="53"/>
      <c r="Z8" s="52">
        <v>3</v>
      </c>
      <c r="AA8" s="53"/>
      <c r="AB8" s="52">
        <v>4</v>
      </c>
      <c r="AC8" s="53"/>
      <c r="AD8" s="58" t="s">
        <v>29</v>
      </c>
      <c r="AE8" s="59"/>
      <c r="AF8" s="23" t="s">
        <v>39</v>
      </c>
      <c r="AG8" s="14" t="s">
        <v>32</v>
      </c>
      <c r="AH8" s="72" t="s">
        <v>106</v>
      </c>
      <c r="AI8" s="73"/>
      <c r="AJ8" s="69"/>
      <c r="AK8" s="71"/>
    </row>
    <row r="9" spans="1:39" ht="15" thickBot="1">
      <c r="A9" s="19">
        <v>1</v>
      </c>
      <c r="B9" s="36" t="s">
        <v>85</v>
      </c>
      <c r="C9" s="10"/>
      <c r="D9" s="9">
        <v>3</v>
      </c>
      <c r="E9" s="9">
        <v>4</v>
      </c>
      <c r="F9" s="15">
        <f>(H9+J9)/2</f>
        <v>83.021900743419735</v>
      </c>
      <c r="G9" s="20">
        <f>F9*0.05</f>
        <v>4.1510950371709869</v>
      </c>
      <c r="H9" s="28">
        <f>I9*100/63</f>
        <v>69.841269841269835</v>
      </c>
      <c r="I9" s="29">
        <v>44</v>
      </c>
      <c r="J9" s="28">
        <f>K9*100/79</f>
        <v>96.202531645569621</v>
      </c>
      <c r="K9" s="29">
        <v>76</v>
      </c>
      <c r="L9" s="28">
        <f>M9*100/35</f>
        <v>80</v>
      </c>
      <c r="M9" s="29">
        <v>28</v>
      </c>
      <c r="N9" s="28">
        <f>O9*100/40</f>
        <v>85</v>
      </c>
      <c r="O9" s="29">
        <v>34</v>
      </c>
      <c r="P9" s="28">
        <f>Q9*100/40</f>
        <v>75</v>
      </c>
      <c r="Q9" s="29">
        <v>30</v>
      </c>
      <c r="R9" s="28">
        <f>S9*100/35</f>
        <v>0</v>
      </c>
      <c r="S9" s="29"/>
      <c r="T9" s="15">
        <f>AVERAGE(L9,N9,P9)</f>
        <v>80</v>
      </c>
      <c r="U9" s="20">
        <f>T9*0.25</f>
        <v>20</v>
      </c>
      <c r="V9" s="28">
        <f>W9*100/40</f>
        <v>80</v>
      </c>
      <c r="W9" s="29">
        <v>32</v>
      </c>
      <c r="X9" s="28">
        <f>Y9*100/40</f>
        <v>77.5</v>
      </c>
      <c r="Y9" s="29">
        <v>31</v>
      </c>
      <c r="Z9" s="28">
        <f>AA9*100/40</f>
        <v>75</v>
      </c>
      <c r="AA9" s="29">
        <v>30</v>
      </c>
      <c r="AB9" s="28">
        <f>AC9*100/40</f>
        <v>0</v>
      </c>
      <c r="AC9" s="29"/>
      <c r="AD9" s="33">
        <f>AVERAGE(V9,X9,Z9)</f>
        <v>77.5</v>
      </c>
      <c r="AE9" s="20">
        <f>AD9*0.25</f>
        <v>19.375</v>
      </c>
      <c r="AF9" s="20">
        <v>8</v>
      </c>
      <c r="AG9" s="20">
        <v>9</v>
      </c>
      <c r="AH9" s="12">
        <f>(AI9/60)*100*0.15</f>
        <v>9.9999999999999982</v>
      </c>
      <c r="AI9" s="17">
        <v>40</v>
      </c>
      <c r="AJ9" s="43">
        <f>AH9+AE9+U9+AG9+D9+E9+G9+AF9</f>
        <v>77.52609503717099</v>
      </c>
      <c r="AK9" s="31" t="str">
        <f>IF(AJ9&gt;=$C$20,$B$20,IF(AJ9&gt;=$C$21,$B$21,IF(AJ9&gt;=$C$22,$B$22,IF(AJ9&gt;=$C$23,$B$23))))</f>
        <v>C</v>
      </c>
    </row>
    <row r="10" spans="1:39" ht="15" thickBot="1">
      <c r="A10" s="19">
        <v>2</v>
      </c>
      <c r="B10" s="37" t="s">
        <v>95</v>
      </c>
      <c r="C10" s="11"/>
      <c r="D10" s="9">
        <v>4.5</v>
      </c>
      <c r="E10" s="9">
        <v>4.5</v>
      </c>
      <c r="F10" s="15">
        <f t="shared" ref="F10:F15" si="0">(H10+J10)/2</f>
        <v>81.615430982519598</v>
      </c>
      <c r="G10" s="20">
        <f t="shared" ref="G10:G15" si="1">F10*0.05</f>
        <v>4.0807715491259797</v>
      </c>
      <c r="H10" s="28">
        <f t="shared" ref="H10:H13" si="2">I10*100/63</f>
        <v>80.952380952380949</v>
      </c>
      <c r="I10" s="29">
        <v>51</v>
      </c>
      <c r="J10" s="28">
        <f t="shared" ref="J10:J12" si="3">K10*100/79</f>
        <v>82.278481012658233</v>
      </c>
      <c r="K10" s="29">
        <v>65</v>
      </c>
      <c r="L10" s="28">
        <f t="shared" ref="L10:L13" si="4">M10*100/35</f>
        <v>88.571428571428569</v>
      </c>
      <c r="M10" s="29">
        <v>31</v>
      </c>
      <c r="N10" s="28">
        <f t="shared" ref="N10:N15" si="5">O10*100/40</f>
        <v>87.5</v>
      </c>
      <c r="O10" s="29">
        <v>35</v>
      </c>
      <c r="P10" s="28">
        <f t="shared" ref="P10:P15" si="6">Q10*100/40</f>
        <v>87.5</v>
      </c>
      <c r="Q10" s="29">
        <v>35</v>
      </c>
      <c r="R10" s="28">
        <f t="shared" ref="R10:R15" si="7">S10*100/35</f>
        <v>0</v>
      </c>
      <c r="S10" s="29"/>
      <c r="T10" s="15">
        <f t="shared" ref="T10:T12" si="8">AVERAGE(L10,N10,P10)</f>
        <v>87.857142857142847</v>
      </c>
      <c r="U10" s="20">
        <f t="shared" ref="U10:U13" si="9">T10*0.25</f>
        <v>21.964285714285712</v>
      </c>
      <c r="V10" s="28">
        <f t="shared" ref="V10:V13" si="10">W10*100/40</f>
        <v>80</v>
      </c>
      <c r="W10" s="29">
        <v>32</v>
      </c>
      <c r="X10" s="28">
        <f t="shared" ref="X10:X13" si="11">Y10*100/40</f>
        <v>77.5</v>
      </c>
      <c r="Y10" s="29">
        <v>31</v>
      </c>
      <c r="Z10" s="28">
        <f t="shared" ref="Z10:Z13" si="12">AA10*100/40</f>
        <v>80</v>
      </c>
      <c r="AA10" s="29">
        <v>32</v>
      </c>
      <c r="AB10" s="28">
        <f t="shared" ref="AB10:AB13" si="13">AC10*100/40</f>
        <v>0</v>
      </c>
      <c r="AC10" s="29"/>
      <c r="AD10" s="33">
        <f t="shared" ref="AD10:AD15" si="14">AVERAGE(V10,X10,Z10)</f>
        <v>79.166666666666671</v>
      </c>
      <c r="AE10" s="20">
        <f t="shared" ref="AE10:AE13" si="15">AD10*0.25</f>
        <v>19.791666666666668</v>
      </c>
      <c r="AF10" s="20">
        <v>8</v>
      </c>
      <c r="AG10" s="20">
        <v>10</v>
      </c>
      <c r="AH10" s="12">
        <f t="shared" ref="AH10:AH13" si="16">(AI10/60)*100*0.15</f>
        <v>10.5</v>
      </c>
      <c r="AI10" s="17">
        <v>42</v>
      </c>
      <c r="AJ10" s="43">
        <f t="shared" ref="AJ10:AJ15" si="17">AH10+AE10+U10+AG10+D10+E10+G10+AF10</f>
        <v>83.336723930078364</v>
      </c>
      <c r="AK10" s="31" t="str">
        <f t="shared" ref="AK10:AK13" si="18">IF(AJ10&gt;=$C$20,$B$20,IF(AJ10&gt;=$C$21,$B$21,IF(AJ10&gt;=$C$22,$B$22,IF(AJ10&gt;=$C$23,$B$23))))</f>
        <v>B</v>
      </c>
    </row>
    <row r="11" spans="1:39" ht="15" thickBot="1">
      <c r="A11" s="19">
        <v>3</v>
      </c>
      <c r="B11" s="37" t="s">
        <v>86</v>
      </c>
      <c r="C11" s="11"/>
      <c r="D11" s="9">
        <v>4.5</v>
      </c>
      <c r="E11" s="9">
        <v>4</v>
      </c>
      <c r="F11" s="15">
        <f t="shared" si="0"/>
        <v>70.182841068917014</v>
      </c>
      <c r="G11" s="20">
        <f t="shared" si="1"/>
        <v>3.5091420534458511</v>
      </c>
      <c r="H11" s="28">
        <f t="shared" si="2"/>
        <v>55.555555555555557</v>
      </c>
      <c r="I11" s="29">
        <v>35</v>
      </c>
      <c r="J11" s="28">
        <f t="shared" si="3"/>
        <v>84.810126582278485</v>
      </c>
      <c r="K11" s="29">
        <v>67</v>
      </c>
      <c r="L11" s="28">
        <f t="shared" si="4"/>
        <v>77.142857142857139</v>
      </c>
      <c r="M11" s="29">
        <v>27</v>
      </c>
      <c r="N11" s="28">
        <f t="shared" si="5"/>
        <v>87.5</v>
      </c>
      <c r="O11" s="29">
        <v>35</v>
      </c>
      <c r="P11" s="28">
        <f t="shared" si="6"/>
        <v>80</v>
      </c>
      <c r="Q11" s="29">
        <v>32</v>
      </c>
      <c r="R11" s="28">
        <f t="shared" si="7"/>
        <v>0</v>
      </c>
      <c r="S11" s="29"/>
      <c r="T11" s="15">
        <f t="shared" si="8"/>
        <v>81.547619047619051</v>
      </c>
      <c r="U11" s="20">
        <f t="shared" si="9"/>
        <v>20.386904761904763</v>
      </c>
      <c r="V11" s="28">
        <f t="shared" si="10"/>
        <v>77.5</v>
      </c>
      <c r="W11" s="29">
        <v>31</v>
      </c>
      <c r="X11" s="28">
        <f t="shared" si="11"/>
        <v>77.5</v>
      </c>
      <c r="Y11" s="29">
        <v>31</v>
      </c>
      <c r="Z11" s="28">
        <f t="shared" si="12"/>
        <v>75</v>
      </c>
      <c r="AA11" s="29">
        <v>30</v>
      </c>
      <c r="AB11" s="28">
        <f t="shared" si="13"/>
        <v>0</v>
      </c>
      <c r="AC11" s="29"/>
      <c r="AD11" s="33">
        <f t="shared" si="14"/>
        <v>76.666666666666671</v>
      </c>
      <c r="AE11" s="20">
        <f t="shared" si="15"/>
        <v>19.166666666666668</v>
      </c>
      <c r="AF11" s="20">
        <v>8</v>
      </c>
      <c r="AG11" s="20">
        <v>9</v>
      </c>
      <c r="AH11" s="12">
        <f t="shared" si="16"/>
        <v>8.75</v>
      </c>
      <c r="AI11" s="17">
        <v>35</v>
      </c>
      <c r="AJ11" s="43">
        <f t="shared" si="17"/>
        <v>77.312713482017287</v>
      </c>
      <c r="AK11" s="31" t="str">
        <f t="shared" si="18"/>
        <v>C</v>
      </c>
    </row>
    <row r="12" spans="1:39" ht="15" thickBot="1">
      <c r="A12" s="19">
        <v>4</v>
      </c>
      <c r="B12" s="37" t="s">
        <v>87</v>
      </c>
      <c r="C12" s="11"/>
      <c r="D12" s="9">
        <v>4.5</v>
      </c>
      <c r="E12" s="9">
        <v>4</v>
      </c>
      <c r="F12" s="15">
        <f t="shared" si="0"/>
        <v>66.556158328310232</v>
      </c>
      <c r="G12" s="20">
        <f t="shared" si="1"/>
        <v>3.3278079164155119</v>
      </c>
      <c r="H12" s="28">
        <f t="shared" si="2"/>
        <v>63.492063492063494</v>
      </c>
      <c r="I12" s="29">
        <v>40</v>
      </c>
      <c r="J12" s="28">
        <f t="shared" si="3"/>
        <v>69.620253164556956</v>
      </c>
      <c r="K12" s="29">
        <v>55</v>
      </c>
      <c r="L12" s="28">
        <f t="shared" si="4"/>
        <v>80</v>
      </c>
      <c r="M12" s="29">
        <v>28</v>
      </c>
      <c r="N12" s="28">
        <f t="shared" si="5"/>
        <v>80</v>
      </c>
      <c r="O12" s="29">
        <v>32</v>
      </c>
      <c r="P12" s="28">
        <f t="shared" si="6"/>
        <v>77.5</v>
      </c>
      <c r="Q12" s="29">
        <v>31</v>
      </c>
      <c r="R12" s="28">
        <f t="shared" si="7"/>
        <v>0</v>
      </c>
      <c r="S12" s="29"/>
      <c r="T12" s="15">
        <f t="shared" si="8"/>
        <v>79.166666666666671</v>
      </c>
      <c r="U12" s="20">
        <f t="shared" si="9"/>
        <v>19.791666666666668</v>
      </c>
      <c r="V12" s="28">
        <f t="shared" si="10"/>
        <v>80</v>
      </c>
      <c r="W12" s="29">
        <v>32</v>
      </c>
      <c r="X12" s="28">
        <f t="shared" si="11"/>
        <v>77.5</v>
      </c>
      <c r="Y12" s="29">
        <v>31</v>
      </c>
      <c r="Z12" s="28">
        <f t="shared" si="12"/>
        <v>80</v>
      </c>
      <c r="AA12" s="29">
        <v>32</v>
      </c>
      <c r="AB12" s="28">
        <f t="shared" si="13"/>
        <v>0</v>
      </c>
      <c r="AC12" s="29"/>
      <c r="AD12" s="33">
        <f t="shared" si="14"/>
        <v>79.166666666666671</v>
      </c>
      <c r="AE12" s="20">
        <f t="shared" si="15"/>
        <v>19.791666666666668</v>
      </c>
      <c r="AF12" s="20">
        <v>8.5</v>
      </c>
      <c r="AG12" s="20">
        <v>10</v>
      </c>
      <c r="AH12" s="12">
        <f t="shared" si="16"/>
        <v>9.9999999999999982</v>
      </c>
      <c r="AI12" s="17">
        <v>40</v>
      </c>
      <c r="AJ12" s="43">
        <f t="shared" si="17"/>
        <v>79.911141249748837</v>
      </c>
      <c r="AK12" s="31" t="str">
        <f t="shared" si="18"/>
        <v>C</v>
      </c>
    </row>
    <row r="13" spans="1:39" ht="15" thickBot="1">
      <c r="A13" s="19">
        <v>5</v>
      </c>
      <c r="B13" s="37"/>
      <c r="C13" s="11"/>
      <c r="D13" s="9"/>
      <c r="E13" s="9"/>
      <c r="F13" s="15">
        <f t="shared" si="0"/>
        <v>0</v>
      </c>
      <c r="G13" s="20">
        <f t="shared" si="1"/>
        <v>0</v>
      </c>
      <c r="H13" s="28">
        <f t="shared" si="2"/>
        <v>0</v>
      </c>
      <c r="I13" s="29"/>
      <c r="J13" s="28">
        <f t="shared" ref="J13:J15" si="19">K13*100/60</f>
        <v>0</v>
      </c>
      <c r="K13" s="29"/>
      <c r="L13" s="28">
        <f t="shared" si="4"/>
        <v>0</v>
      </c>
      <c r="M13" s="29"/>
      <c r="N13" s="28">
        <f t="shared" si="5"/>
        <v>0</v>
      </c>
      <c r="O13" s="29"/>
      <c r="P13" s="28">
        <f t="shared" si="6"/>
        <v>0</v>
      </c>
      <c r="Q13" s="29"/>
      <c r="R13" s="28">
        <f t="shared" si="7"/>
        <v>0</v>
      </c>
      <c r="S13" s="29"/>
      <c r="T13" s="15">
        <f t="shared" ref="T10:T15" si="20">AVERAGE(L13,N13,P13,R13)</f>
        <v>0</v>
      </c>
      <c r="U13" s="20">
        <f t="shared" si="9"/>
        <v>0</v>
      </c>
      <c r="V13" s="28">
        <f t="shared" si="10"/>
        <v>0</v>
      </c>
      <c r="W13" s="29"/>
      <c r="X13" s="28">
        <f t="shared" si="11"/>
        <v>0</v>
      </c>
      <c r="Y13" s="29"/>
      <c r="Z13" s="28">
        <f t="shared" si="12"/>
        <v>0</v>
      </c>
      <c r="AA13" s="29"/>
      <c r="AB13" s="28">
        <f t="shared" si="13"/>
        <v>0</v>
      </c>
      <c r="AC13" s="29"/>
      <c r="AD13" s="33">
        <f t="shared" si="14"/>
        <v>0</v>
      </c>
      <c r="AE13" s="20">
        <f t="shared" si="15"/>
        <v>0</v>
      </c>
      <c r="AF13" s="20"/>
      <c r="AG13" s="20"/>
      <c r="AH13" s="12">
        <f t="shared" si="16"/>
        <v>0</v>
      </c>
      <c r="AI13" s="17"/>
      <c r="AJ13" s="43">
        <f t="shared" si="17"/>
        <v>0</v>
      </c>
      <c r="AK13" s="31" t="str">
        <f t="shared" si="18"/>
        <v>F</v>
      </c>
    </row>
    <row r="14" spans="1:39" ht="15" thickBot="1">
      <c r="A14" s="19">
        <v>6</v>
      </c>
      <c r="B14" s="37"/>
      <c r="C14" s="11"/>
      <c r="D14" s="9"/>
      <c r="E14" s="9"/>
      <c r="F14" s="15">
        <f t="shared" si="0"/>
        <v>0</v>
      </c>
      <c r="G14" s="20">
        <f t="shared" si="1"/>
        <v>0</v>
      </c>
      <c r="H14" s="28">
        <f t="shared" ref="H14:H15" si="21">I14*100/48</f>
        <v>0</v>
      </c>
      <c r="I14" s="29"/>
      <c r="J14" s="28">
        <f t="shared" si="19"/>
        <v>0</v>
      </c>
      <c r="K14" s="29"/>
      <c r="L14" s="28">
        <f t="shared" ref="L14:L15" si="22">M14*100/40</f>
        <v>0</v>
      </c>
      <c r="M14" s="29"/>
      <c r="N14" s="28">
        <f t="shared" si="5"/>
        <v>0</v>
      </c>
      <c r="O14" s="35"/>
      <c r="P14" s="28">
        <f t="shared" si="6"/>
        <v>0</v>
      </c>
      <c r="Q14" s="29"/>
      <c r="R14" s="28">
        <f t="shared" si="7"/>
        <v>0</v>
      </c>
      <c r="S14" s="29"/>
      <c r="T14" s="15">
        <f t="shared" si="20"/>
        <v>0</v>
      </c>
      <c r="U14" s="20">
        <f t="shared" ref="U14:U15" si="23">T14*0.25</f>
        <v>0</v>
      </c>
      <c r="V14" s="28">
        <f t="shared" ref="V14:V15" si="24">W14*100/40</f>
        <v>0</v>
      </c>
      <c r="W14" s="29"/>
      <c r="X14" s="28">
        <f t="shared" ref="X14:X15" si="25">Y14*100/40</f>
        <v>0</v>
      </c>
      <c r="Y14" s="29"/>
      <c r="Z14" s="28">
        <f t="shared" ref="Z14:Z15" si="26">AA14*100/40</f>
        <v>0</v>
      </c>
      <c r="AA14" s="29"/>
      <c r="AB14" s="28">
        <f t="shared" ref="AB14:AB15" si="27">AC14*100/40</f>
        <v>0</v>
      </c>
      <c r="AC14" s="29"/>
      <c r="AD14" s="33">
        <f t="shared" si="14"/>
        <v>0</v>
      </c>
      <c r="AE14" s="20">
        <f t="shared" ref="AE14:AE15" si="28">AD14*0.25</f>
        <v>0</v>
      </c>
      <c r="AF14" s="20"/>
      <c r="AG14" s="20"/>
      <c r="AH14" s="12">
        <f t="shared" ref="AH14" si="29">(AI14/30)*100*0.15</f>
        <v>0</v>
      </c>
      <c r="AI14" s="17"/>
      <c r="AJ14" s="43">
        <f t="shared" si="17"/>
        <v>0</v>
      </c>
      <c r="AK14" s="31" t="str">
        <f>IF(AJ14&gt;=$C$20,$B$20,IF(AJ14&gt;=$C$21,$B$21,IF(AJ14&gt;=$C$22,$B$22,IF(AJ14&gt;=$C$23,$B$23))))</f>
        <v>F</v>
      </c>
    </row>
    <row r="15" spans="1:39" ht="15" thickBot="1">
      <c r="A15" s="19">
        <v>7</v>
      </c>
      <c r="B15" s="37"/>
      <c r="C15" s="11"/>
      <c r="D15" s="9"/>
      <c r="E15" s="9"/>
      <c r="F15" s="15">
        <f t="shared" si="0"/>
        <v>0</v>
      </c>
      <c r="G15" s="20">
        <f t="shared" si="1"/>
        <v>0</v>
      </c>
      <c r="H15" s="28">
        <f t="shared" si="21"/>
        <v>0</v>
      </c>
      <c r="I15" s="29"/>
      <c r="J15" s="28">
        <f t="shared" si="19"/>
        <v>0</v>
      </c>
      <c r="K15" s="29"/>
      <c r="L15" s="28">
        <f t="shared" si="22"/>
        <v>0</v>
      </c>
      <c r="M15" s="29"/>
      <c r="N15" s="28">
        <f t="shared" si="5"/>
        <v>0</v>
      </c>
      <c r="O15" s="29"/>
      <c r="P15" s="28">
        <f t="shared" si="6"/>
        <v>0</v>
      </c>
      <c r="Q15" s="29"/>
      <c r="R15" s="28">
        <f t="shared" si="7"/>
        <v>0</v>
      </c>
      <c r="S15" s="29"/>
      <c r="T15" s="15">
        <f t="shared" si="20"/>
        <v>0</v>
      </c>
      <c r="U15" s="20">
        <f t="shared" si="23"/>
        <v>0</v>
      </c>
      <c r="V15" s="28">
        <f t="shared" si="24"/>
        <v>0</v>
      </c>
      <c r="W15" s="29"/>
      <c r="X15" s="28">
        <f t="shared" si="25"/>
        <v>0</v>
      </c>
      <c r="Y15" s="29"/>
      <c r="Z15" s="28">
        <f t="shared" si="26"/>
        <v>0</v>
      </c>
      <c r="AA15" s="29"/>
      <c r="AB15" s="28">
        <f t="shared" si="27"/>
        <v>0</v>
      </c>
      <c r="AC15" s="29"/>
      <c r="AD15" s="33">
        <f t="shared" si="14"/>
        <v>0</v>
      </c>
      <c r="AE15" s="20">
        <f t="shared" si="28"/>
        <v>0</v>
      </c>
      <c r="AF15" s="20"/>
      <c r="AG15" s="20"/>
      <c r="AH15" s="12">
        <f t="shared" ref="AH15" si="30">(AI15/30)*100*0.075</f>
        <v>0</v>
      </c>
      <c r="AI15" s="17"/>
      <c r="AJ15" s="43">
        <f t="shared" si="17"/>
        <v>0</v>
      </c>
      <c r="AK15" s="31" t="str">
        <f>IF(AJ15&gt;=$C$20,$B$20,IF(AJ15&gt;=$C$21,$B$21,IF(AJ15&gt;=$C$22,$B$22,IF(AJ15&gt;=$C$23,$B$23))))</f>
        <v>F</v>
      </c>
    </row>
    <row r="16" spans="1:39">
      <c r="I16" s="6"/>
      <c r="J16" s="6"/>
      <c r="S16" s="6"/>
      <c r="T16" s="6"/>
    </row>
    <row r="17" spans="2:20">
      <c r="I17" s="6"/>
      <c r="J17" s="6"/>
      <c r="S17" s="6"/>
      <c r="T17" s="6"/>
    </row>
    <row r="18" spans="2:20">
      <c r="I18" s="6"/>
      <c r="J18" s="6"/>
      <c r="S18" s="6"/>
      <c r="T18" s="6"/>
    </row>
    <row r="19" spans="2:20">
      <c r="B19" s="21" t="s">
        <v>14</v>
      </c>
      <c r="C19" s="22"/>
      <c r="I19" s="6"/>
      <c r="J19" s="6"/>
      <c r="S19" s="6"/>
      <c r="T19" s="6"/>
    </row>
    <row r="20" spans="2:20">
      <c r="B20" s="7" t="s">
        <v>15</v>
      </c>
      <c r="C20" s="7">
        <v>90</v>
      </c>
      <c r="I20" s="6"/>
      <c r="J20" s="6"/>
      <c r="S20" s="6"/>
      <c r="T20" s="6"/>
    </row>
    <row r="21" spans="2:20">
      <c r="B21" s="7" t="s">
        <v>16</v>
      </c>
      <c r="C21" s="7">
        <v>80</v>
      </c>
      <c r="I21" s="6"/>
      <c r="J21" s="6"/>
      <c r="S21" s="6"/>
      <c r="T21" s="6"/>
    </row>
    <row r="22" spans="2:20">
      <c r="B22" s="7" t="s">
        <v>17</v>
      </c>
      <c r="C22" s="7">
        <v>70</v>
      </c>
    </row>
    <row r="23" spans="2:20">
      <c r="B23" s="7" t="s">
        <v>18</v>
      </c>
      <c r="C23" s="7">
        <v>0</v>
      </c>
    </row>
  </sheetData>
  <mergeCells count="30">
    <mergeCell ref="AK7:AK8"/>
    <mergeCell ref="AD8:AE8"/>
    <mergeCell ref="AH8:AI8"/>
    <mergeCell ref="A1:AM1"/>
    <mergeCell ref="A2:AM2"/>
    <mergeCell ref="A4:AM4"/>
    <mergeCell ref="A5:AM5"/>
    <mergeCell ref="A7:A8"/>
    <mergeCell ref="B7:B8"/>
    <mergeCell ref="C7:C8"/>
    <mergeCell ref="F7:G7"/>
    <mergeCell ref="H7:K7"/>
    <mergeCell ref="L7:S7"/>
    <mergeCell ref="T7:U7"/>
    <mergeCell ref="V7:AC7"/>
    <mergeCell ref="AD7:AE7"/>
    <mergeCell ref="AJ7:AJ8"/>
    <mergeCell ref="AB8:AC8"/>
    <mergeCell ref="F8:G8"/>
    <mergeCell ref="H8:I8"/>
    <mergeCell ref="J8:K8"/>
    <mergeCell ref="L8:M8"/>
    <mergeCell ref="N8:O8"/>
    <mergeCell ref="P8:Q8"/>
    <mergeCell ref="R8:S8"/>
    <mergeCell ref="T8:U8"/>
    <mergeCell ref="V8:W8"/>
    <mergeCell ref="X8:Y8"/>
    <mergeCell ref="Z8:AA8"/>
    <mergeCell ref="AH7:A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F875-E42F-46E9-B78E-16A4DB5AC598}">
  <dimension ref="A1:D10"/>
  <sheetViews>
    <sheetView zoomScale="60" zoomScaleNormal="60" workbookViewId="0">
      <selection activeCell="A6" sqref="A6:A10"/>
    </sheetView>
  </sheetViews>
  <sheetFormatPr defaultRowHeight="14.4"/>
  <cols>
    <col min="1" max="1" width="15.21875" customWidth="1"/>
    <col min="2" max="2" width="29.109375" customWidth="1"/>
    <col min="3" max="3" width="19" customWidth="1"/>
    <col min="4" max="4" width="17.44140625" customWidth="1"/>
  </cols>
  <sheetData>
    <row r="1" spans="1:4" ht="15" thickBot="1">
      <c r="A1" s="1" t="s">
        <v>10</v>
      </c>
      <c r="B1" s="1" t="s">
        <v>12</v>
      </c>
      <c r="C1" s="1" t="s">
        <v>13</v>
      </c>
      <c r="D1" t="s">
        <v>20</v>
      </c>
    </row>
    <row r="2" spans="1:4" ht="147" customHeight="1" thickBot="1">
      <c r="A2" s="36" t="s">
        <v>85</v>
      </c>
      <c r="B2" s="8" t="s">
        <v>66</v>
      </c>
      <c r="C2" s="8" t="s">
        <v>58</v>
      </c>
      <c r="D2" s="8" t="s">
        <v>49</v>
      </c>
    </row>
    <row r="3" spans="1:4" ht="149.4" customHeight="1" thickBot="1">
      <c r="A3" s="37" t="s">
        <v>95</v>
      </c>
      <c r="B3" s="8" t="s">
        <v>103</v>
      </c>
      <c r="C3" s="8" t="s">
        <v>43</v>
      </c>
      <c r="D3" s="8" t="s">
        <v>50</v>
      </c>
    </row>
    <row r="4" spans="1:4" ht="130.19999999999999" thickBot="1">
      <c r="A4" s="37" t="s">
        <v>86</v>
      </c>
      <c r="B4" s="8" t="s">
        <v>104</v>
      </c>
      <c r="C4" s="8" t="s">
        <v>43</v>
      </c>
      <c r="D4" s="8" t="s">
        <v>51</v>
      </c>
    </row>
    <row r="5" spans="1:4" ht="130.19999999999999" thickBot="1">
      <c r="A5" s="37" t="s">
        <v>87</v>
      </c>
      <c r="B5" s="8" t="s">
        <v>105</v>
      </c>
      <c r="C5" s="8" t="s">
        <v>43</v>
      </c>
      <c r="D5" s="8" t="s">
        <v>52</v>
      </c>
    </row>
    <row r="6" spans="1:4" ht="130.19999999999999" thickBot="1">
      <c r="A6" s="37"/>
      <c r="B6" s="8" t="s">
        <v>45</v>
      </c>
      <c r="C6" s="8" t="s">
        <v>43</v>
      </c>
      <c r="D6" s="16" t="s">
        <v>53</v>
      </c>
    </row>
    <row r="7" spans="1:4" ht="130.19999999999999" thickBot="1">
      <c r="A7" s="37"/>
      <c r="B7" s="8" t="s">
        <v>59</v>
      </c>
      <c r="C7" s="8" t="s">
        <v>43</v>
      </c>
      <c r="D7" s="8" t="s">
        <v>54</v>
      </c>
    </row>
    <row r="8" spans="1:4" ht="130.19999999999999" thickBot="1">
      <c r="A8" s="37"/>
      <c r="B8" s="8" t="s">
        <v>59</v>
      </c>
      <c r="C8" s="8" t="s">
        <v>43</v>
      </c>
      <c r="D8" s="18" t="s">
        <v>48</v>
      </c>
    </row>
    <row r="9" spans="1:4" ht="101.4" thickBot="1">
      <c r="A9" s="26"/>
      <c r="B9" s="8" t="s">
        <v>40</v>
      </c>
      <c r="C9" s="8" t="s">
        <v>31</v>
      </c>
      <c r="D9" s="8" t="s">
        <v>57</v>
      </c>
    </row>
    <row r="10" spans="1:4" ht="101.4" thickBot="1">
      <c r="A10" s="26"/>
      <c r="B10" s="8" t="s">
        <v>55</v>
      </c>
      <c r="C10" s="8" t="s">
        <v>56</v>
      </c>
      <c r="D10" s="8"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GC 8</vt:lpstr>
      <vt:lpstr>Cmt GC 8</vt:lpstr>
      <vt:lpstr>GC 11</vt:lpstr>
      <vt:lpstr>Cmt GC 11</vt:lpstr>
      <vt:lpstr>EP 1</vt:lpstr>
      <vt:lpstr>Cmt EP 1</vt:lpstr>
      <vt:lpstr>EP 8</vt:lpstr>
      <vt:lpstr>Cmt EP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Pepsi</dc:creator>
  <cp:lastModifiedBy>tieang teng</cp:lastModifiedBy>
  <cp:lastPrinted>2019-03-27T06:32:23Z</cp:lastPrinted>
  <dcterms:created xsi:type="dcterms:W3CDTF">2016-10-17T00:01:53Z</dcterms:created>
  <dcterms:modified xsi:type="dcterms:W3CDTF">2023-12-28T04:28:09Z</dcterms:modified>
</cp:coreProperties>
</file>